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fajardo\AppData\Local\Microsoft\Windows\INetCache\Content.Outlook\19P11RSC\"/>
    </mc:Choice>
  </mc:AlternateContent>
  <bookViews>
    <workbookView xWindow="0" yWindow="0" windowWidth="24000" windowHeight="9735"/>
  </bookViews>
  <sheets>
    <sheet name="RNEC " sheetId="1" r:id="rId1"/>
    <sheet name="FRR " sheetId="2" r:id="rId2"/>
    <sheet name="FSV 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2" l="1"/>
  <c r="H31" i="2" s="1"/>
  <c r="F31" i="2"/>
  <c r="F48" i="1" l="1"/>
  <c r="E27" i="1"/>
  <c r="E39" i="1" l="1"/>
  <c r="F38" i="1"/>
  <c r="F13" i="1"/>
  <c r="H13" i="1" s="1"/>
  <c r="F11" i="1"/>
  <c r="H11" i="1" s="1"/>
  <c r="F26" i="1" l="1"/>
  <c r="C18" i="1"/>
  <c r="D18" i="1"/>
  <c r="F18" i="1"/>
  <c r="G15" i="1"/>
  <c r="F15" i="1"/>
  <c r="E15" i="1"/>
  <c r="D15" i="1"/>
  <c r="G18" i="1" l="1"/>
  <c r="G7" i="3" l="1"/>
  <c r="G26" i="2" l="1"/>
  <c r="E26" i="2"/>
  <c r="D26" i="2"/>
  <c r="C26" i="2"/>
  <c r="F15" i="2"/>
  <c r="H15" i="2" s="1"/>
  <c r="F14" i="2"/>
  <c r="H14" i="2" s="1"/>
  <c r="F26" i="2" l="1"/>
  <c r="F25" i="2"/>
  <c r="F24" i="2"/>
  <c r="F23" i="2"/>
  <c r="F22" i="2"/>
  <c r="F21" i="2"/>
  <c r="F20" i="2"/>
  <c r="F19" i="2"/>
  <c r="F18" i="2"/>
  <c r="F17" i="2"/>
  <c r="F16" i="2"/>
  <c r="G44" i="1" l="1"/>
  <c r="E44" i="1"/>
  <c r="D44" i="1"/>
  <c r="C44" i="1"/>
  <c r="G47" i="1"/>
  <c r="E47" i="1"/>
  <c r="D47" i="1"/>
  <c r="C47" i="1"/>
  <c r="C48" i="1" s="1"/>
  <c r="G41" i="1"/>
  <c r="D41" i="1"/>
  <c r="C41" i="1"/>
  <c r="G28" i="1"/>
  <c r="E28" i="1"/>
  <c r="D28" i="1"/>
  <c r="C28" i="1"/>
  <c r="G48" i="1" l="1"/>
  <c r="D48" i="1"/>
  <c r="F13" i="3"/>
  <c r="F12" i="3"/>
  <c r="F10" i="3"/>
  <c r="F9" i="3"/>
  <c r="F6" i="3"/>
  <c r="F7" i="3" s="1"/>
  <c r="D14" i="3"/>
  <c r="E14" i="3"/>
  <c r="E15" i="3" s="1"/>
  <c r="G14" i="3"/>
  <c r="G15" i="3" s="1"/>
  <c r="C14" i="3"/>
  <c r="E7" i="3"/>
  <c r="D7" i="3"/>
  <c r="C7" i="3"/>
  <c r="D11" i="2"/>
  <c r="E11" i="2"/>
  <c r="E12" i="2" s="1"/>
  <c r="E27" i="2" s="1"/>
  <c r="F11" i="2"/>
  <c r="G11" i="2"/>
  <c r="C11" i="2"/>
  <c r="C12" i="2" s="1"/>
  <c r="C27" i="2" s="1"/>
  <c r="F7" i="2"/>
  <c r="F6" i="2"/>
  <c r="D8" i="2"/>
  <c r="E8" i="2"/>
  <c r="G8" i="2"/>
  <c r="C8" i="2"/>
  <c r="F40" i="1"/>
  <c r="F43" i="1"/>
  <c r="F44" i="1" s="1"/>
  <c r="F46" i="1"/>
  <c r="F47" i="1" s="1"/>
  <c r="F32" i="1"/>
  <c r="F31" i="1"/>
  <c r="F27" i="1"/>
  <c r="F25" i="1"/>
  <c r="F21" i="1"/>
  <c r="F22" i="1"/>
  <c r="F23" i="1"/>
  <c r="F24" i="1"/>
  <c r="F20" i="1"/>
  <c r="F17" i="1"/>
  <c r="F8" i="1"/>
  <c r="F9" i="1"/>
  <c r="F10" i="1"/>
  <c r="F12" i="1"/>
  <c r="F14" i="1"/>
  <c r="F7" i="1"/>
  <c r="D15" i="3" l="1"/>
  <c r="C15" i="3"/>
  <c r="H44" i="1"/>
  <c r="D12" i="2"/>
  <c r="G12" i="2"/>
  <c r="G27" i="2" s="1"/>
  <c r="H26" i="2"/>
  <c r="H47" i="1"/>
  <c r="F39" i="1"/>
  <c r="F41" i="1" s="1"/>
  <c r="H41" i="1" s="1"/>
  <c r="E41" i="1"/>
  <c r="E48" i="1" s="1"/>
  <c r="F14" i="3"/>
  <c r="H7" i="3"/>
  <c r="H11" i="2"/>
  <c r="F8" i="2"/>
  <c r="H8" i="2" s="1"/>
  <c r="H14" i="3" l="1"/>
  <c r="F15" i="3"/>
  <c r="F12" i="2"/>
  <c r="H13" i="3"/>
  <c r="H12" i="3"/>
  <c r="H10" i="3"/>
  <c r="H9" i="3"/>
  <c r="H6" i="3"/>
  <c r="D27" i="2"/>
  <c r="H25" i="2"/>
  <c r="H24" i="2"/>
  <c r="H23" i="2"/>
  <c r="H22" i="2"/>
  <c r="H21" i="2"/>
  <c r="H20" i="2"/>
  <c r="H19" i="2"/>
  <c r="H18" i="2"/>
  <c r="H17" i="2"/>
  <c r="H16" i="2"/>
  <c r="H10" i="2"/>
  <c r="H9" i="2"/>
  <c r="H7" i="2"/>
  <c r="H6" i="2"/>
  <c r="H46" i="1"/>
  <c r="H43" i="1"/>
  <c r="H40" i="1"/>
  <c r="H39" i="1"/>
  <c r="G33" i="1"/>
  <c r="F33" i="1"/>
  <c r="E33" i="1"/>
  <c r="D33" i="1"/>
  <c r="C33" i="1"/>
  <c r="H32" i="1"/>
  <c r="H31" i="1"/>
  <c r="F28" i="1"/>
  <c r="H25" i="1"/>
  <c r="H24" i="1"/>
  <c r="H23" i="1"/>
  <c r="H21" i="1"/>
  <c r="H20" i="1"/>
  <c r="H18" i="1"/>
  <c r="H17" i="1"/>
  <c r="G29" i="1"/>
  <c r="E29" i="1"/>
  <c r="D29" i="1"/>
  <c r="C15" i="1"/>
  <c r="C29" i="1" s="1"/>
  <c r="H14" i="1"/>
  <c r="H12" i="1"/>
  <c r="H10" i="1"/>
  <c r="H9" i="1"/>
  <c r="H8" i="1"/>
  <c r="H7" i="1"/>
  <c r="H12" i="2" l="1"/>
  <c r="F27" i="2"/>
  <c r="H27" i="2" s="1"/>
  <c r="D34" i="1"/>
  <c r="D50" i="1" s="1"/>
  <c r="C34" i="1"/>
  <c r="C50" i="1" s="1"/>
  <c r="E34" i="1"/>
  <c r="E50" i="1" s="1"/>
  <c r="G34" i="1"/>
  <c r="G50" i="1" s="1"/>
  <c r="F29" i="1"/>
  <c r="F34" i="1" s="1"/>
  <c r="F50" i="1" s="1"/>
  <c r="H28" i="1"/>
  <c r="H33" i="1"/>
  <c r="H15" i="3"/>
  <c r="H38" i="1"/>
  <c r="H48" i="1"/>
  <c r="H27" i="1"/>
  <c r="H15" i="1"/>
  <c r="H29" i="1" l="1"/>
  <c r="H34" i="1" l="1"/>
  <c r="H50" i="1"/>
</calcChain>
</file>

<file path=xl/sharedStrings.xml><?xml version="1.0" encoding="utf-8"?>
<sst xmlns="http://schemas.openxmlformats.org/spreadsheetml/2006/main" count="108" uniqueCount="66">
  <si>
    <t>UNIDAD EJECUTORA:  REGISTRADURIA NACIONAL DEL ESTADO CIVIL</t>
  </si>
  <si>
    <t>MODIFICACIONES</t>
  </si>
  <si>
    <t>DESCRIPCION</t>
  </si>
  <si>
    <t>APR. INICIAL</t>
  </si>
  <si>
    <t>APR. ADICIONADA</t>
  </si>
  <si>
    <t>APR. REDUCIDA</t>
  </si>
  <si>
    <t>APR. VIGENTE</t>
  </si>
  <si>
    <t>COMPROMISO</t>
  </si>
  <si>
    <t>%</t>
  </si>
  <si>
    <t>SUELDOS DE PERSONAL DE NOMINA</t>
  </si>
  <si>
    <t>PRIMA TECNICA</t>
  </si>
  <si>
    <t>OTROS</t>
  </si>
  <si>
    <t>HORAS EXTRAS, DIAS FESTIVOS E INDEMNIZACION POR VACACIONES</t>
  </si>
  <si>
    <t>SERVICIOS PERSONALES INDIRECTOS</t>
  </si>
  <si>
    <t>CONTRIBUCIONES INHERENTES A LA NOMINA SECTOR PRIVADO Y PUBLICO</t>
  </si>
  <si>
    <t>SUBTOTAL GASTOS DE PERSONAL</t>
  </si>
  <si>
    <t>ADQUISICION DE BIENES Y SERVICIOS</t>
  </si>
  <si>
    <t>SUBTOTAL GASTOS GENERALES</t>
  </si>
  <si>
    <t>TRANSFERENCIAS CORRIENTES</t>
  </si>
  <si>
    <t>FINANCIACION DE PARTIDOS Y CAMPANAS ELECTORALES (LEY 130/94, ART.3 ACTO LEGISLATIVO 001/03)</t>
  </si>
  <si>
    <t>CUOTA DE AUDITAJE CONTRANAL</t>
  </si>
  <si>
    <t>PROVISION PARA EL PROCESO ELECTORAL</t>
  </si>
  <si>
    <t>CESANTIAS DEFINITIVAS</t>
  </si>
  <si>
    <t>CESANTIAS PARCIALES</t>
  </si>
  <si>
    <t>SENTENCIAS Y CONCILIACIONES</t>
  </si>
  <si>
    <t>OTRAS TRANSFERENCIAS - PREVIO CONCEPTO DGPPN</t>
  </si>
  <si>
    <t>SUBTOTAL FUNCIONAMIENTO</t>
  </si>
  <si>
    <t>FORTALECIMIENTO DE LA PLATAFORMA TECNOLÓGICA QUE SOPORTA EL SISTEMA DE IDENTIFICACIÓN Y REGISTRO CIVIL PMT II NACIONAL</t>
  </si>
  <si>
    <t>SUBTOTAL INVERSION</t>
  </si>
  <si>
    <t>TOTAL RNEC</t>
  </si>
  <si>
    <t xml:space="preserve">UNIDAD EJECUTORA: CONSEJO NACIONAL ELECTORAL </t>
  </si>
  <si>
    <t>OTROS GASTOS PERSONALES - PREVIO CONCEPTO DGPPN</t>
  </si>
  <si>
    <t xml:space="preserve">TOTAL CNE </t>
  </si>
  <si>
    <t>TOTAL RNEC Y CNE</t>
  </si>
  <si>
    <t>UNIDAD EJECUTORA: FONDO ROTATORIO  DE LA REGISTRADURIA NACIONAL DEL ESTADO CIVIL</t>
  </si>
  <si>
    <t>IMPUESTOS Y MULTAS</t>
  </si>
  <si>
    <t>ADQUISICION    DE EQUIPOS DE COMPUTO PARA LA REGISTRADURIA NACIONALDEL ESTADO CIVIL</t>
  </si>
  <si>
    <t>AMPLIACION DE LA RED CORPORATIVA DE TELECOMUNICACIONES - PMT REGION NACIONAL</t>
  </si>
  <si>
    <t>SERVICIO DE DATACENTER PARA LA CONTINUIDAD DE LOS PROCESOS MISIONALES Y ADMINISTRATIVOS BOGOTÁ.</t>
  </si>
  <si>
    <t>FORTALECIMIENTO DEL SERVICIO DEL ARCHIVO NACIONAL DE IDENTIFICACIÓN BOGOTÁ..</t>
  </si>
  <si>
    <t>IMPLEMENTACION CENTRO DE ESTUDIOS EN DEMOCRACIA Y ASUNTOS ELECTORALES CEDAE EN COLOMBIA</t>
  </si>
  <si>
    <t>CAPACITACION INDUCCION Y REINDUCCION PERMANENTE DE LOS PROCESOS MISIONALES DE LA REGISTRADURIA A NIVEL NACIONAL</t>
  </si>
  <si>
    <t>IMPLEMENTACION FORTALECIMIENTO DE LA CAPACIDAD DE RESPUESTA  DE LAREGISTRADURIA NACIONAL DEL ESTADO CIVIL - ATENCION A LA POBLACION DESPLAZADA - APD.</t>
  </si>
  <si>
    <t>FORTALECIMIENTO DEL REGISTRO CIVIL - NACIONAL</t>
  </si>
  <si>
    <t>IMPLEMENTACIÓN SISTEMA DE GESTION DOCUMENTAL REGISTRADURÍA NACIONAL DEL ESTADO CIVIL</t>
  </si>
  <si>
    <t xml:space="preserve">TOTAL FRR </t>
  </si>
  <si>
    <t>UNIDAD EJECUTORA: FONDO SOCIAL DE VIVIENDA DE LA REGISTRADURIA NACIONAL DEL ESTADO CIVIL</t>
  </si>
  <si>
    <t>PRESTAMOS DIRECTOS (DECRETO LEY 1010/2000)</t>
  </si>
  <si>
    <t xml:space="preserve">SUBTOTAL GASTOS GENERALES </t>
  </si>
  <si>
    <t>SUBTOTAL TRANSFERENCIAS</t>
  </si>
  <si>
    <t>TOTAL FUNCIONAMIENTO</t>
  </si>
  <si>
    <t>INVERSION</t>
  </si>
  <si>
    <t>TRANSFERENCIAS</t>
  </si>
  <si>
    <t xml:space="preserve">OTRAS TRANSFERENCIAS </t>
  </si>
  <si>
    <t>GASTOS DE PERSONAL</t>
  </si>
  <si>
    <t>GASTOS GENERALES</t>
  </si>
  <si>
    <t>MEJORAMIENTO Y MANTENIMIENTO DE INFRAESTRUCTURA ADMINISTRATIVA A NIVEL NACIONAL</t>
  </si>
  <si>
    <t>MEJORAMIENTO DE LA RED ELECTRICA Y DE COMUNICACIONES A NIVEL NACIONAL</t>
  </si>
  <si>
    <t>TOTAL FSV</t>
  </si>
  <si>
    <t>PAGOS PASIVOS EXIGIBLES VIGENCIA EXPIRADAS</t>
  </si>
  <si>
    <t>OTRAS TRANSFERENCIAS - DISTRIBUCION PREVIO CONCEPTO DGPPN</t>
  </si>
  <si>
    <t>PERIODO: EJECUCION PRESUPUESTAL A SEPTIEMBRE 30 DE 2016</t>
  </si>
  <si>
    <t>PERIODO: EJECUCION PRESUPUESTAL A SEPTIEMBRE 30  DE 2016</t>
  </si>
  <si>
    <t>menos ejecucion 1 trimestre</t>
  </si>
  <si>
    <t>ejecucion segundo T</t>
  </si>
  <si>
    <t>ejecucion tercer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</si>
</sst>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240A]&quot;$&quot;\ #,##0.00;\(&quot;$&quot;\ #,##0.00\)"/>
    <numFmt numFmtId="165" formatCode="0.0%"/>
    <numFmt numFmtId="166" formatCode="[$-1240A]&quot;$&quot;\ #,##0;\(&quot;$&quot;\ #,##0\)"/>
    <numFmt numFmtId="167" formatCode="_-* #,##0_-;\-* #,##0_-;_-* &quot;-&quot;??_-;_-@_-"/>
    <numFmt numFmtId="168" formatCode="_-&quot;$&quot;* #,##0_-;\-&quot;$&quot;* #,##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rgb="FF000000"/>
      <name val="Arial Narrow"/>
      <family val="2"/>
    </font>
    <font>
      <b/>
      <sz val="12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9.9978637043366805E-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2" borderId="0" xfId="0" applyNumberFormat="1" applyFont="1" applyFill="1" applyBorder="1" applyAlignment="1">
      <alignment horizontal="center" vertical="center" wrapText="1" readingOrder="1"/>
    </xf>
    <xf numFmtId="166" fontId="3" fillId="2" borderId="0" xfId="0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horizontal="center" vertical="center"/>
    </xf>
    <xf numFmtId="167" fontId="2" fillId="0" borderId="0" xfId="0" applyNumberFormat="1" applyFont="1"/>
    <xf numFmtId="43" fontId="2" fillId="0" borderId="0" xfId="2" applyFont="1"/>
    <xf numFmtId="43" fontId="2" fillId="0" borderId="0" xfId="0" applyNumberFormat="1" applyFont="1"/>
    <xf numFmtId="168" fontId="2" fillId="0" borderId="0" xfId="3" applyNumberFormat="1" applyFont="1"/>
    <xf numFmtId="167" fontId="2" fillId="0" borderId="0" xfId="2" applyNumberFormat="1" applyFont="1"/>
    <xf numFmtId="9" fontId="2" fillId="0" borderId="0" xfId="0" applyNumberFormat="1" applyFont="1"/>
    <xf numFmtId="0" fontId="3" fillId="0" borderId="0" xfId="0" applyFont="1"/>
    <xf numFmtId="167" fontId="3" fillId="0" borderId="0" xfId="0" applyNumberFormat="1" applyFont="1"/>
    <xf numFmtId="43" fontId="3" fillId="0" borderId="0" xfId="0" applyNumberFormat="1" applyFont="1"/>
    <xf numFmtId="0" fontId="5" fillId="5" borderId="15" xfId="0" applyFont="1" applyFill="1" applyBorder="1" applyAlignment="1">
      <alignment horizontal="center" wrapText="1"/>
    </xf>
    <xf numFmtId="0" fontId="5" fillId="5" borderId="16" xfId="0" applyFont="1" applyFill="1" applyBorder="1" applyAlignment="1">
      <alignment horizontal="center" wrapText="1"/>
    </xf>
    <xf numFmtId="0" fontId="5" fillId="5" borderId="17" xfId="0" applyFont="1" applyFill="1" applyBorder="1" applyAlignment="1">
      <alignment horizontal="center" wrapText="1"/>
    </xf>
    <xf numFmtId="0" fontId="5" fillId="5" borderId="18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0" fontId="5" fillId="5" borderId="37" xfId="0" applyFont="1" applyFill="1" applyBorder="1" applyAlignment="1">
      <alignment horizontal="center"/>
    </xf>
    <xf numFmtId="0" fontId="5" fillId="5" borderId="38" xfId="0" applyFont="1" applyFill="1" applyBorder="1" applyAlignment="1">
      <alignment horizontal="center"/>
    </xf>
    <xf numFmtId="0" fontId="6" fillId="5" borderId="10" xfId="0" applyNumberFormat="1" applyFont="1" applyFill="1" applyBorder="1" applyAlignment="1">
      <alignment horizontal="center" vertical="center" wrapText="1" readingOrder="1"/>
    </xf>
    <xf numFmtId="0" fontId="6" fillId="5" borderId="11" xfId="0" applyNumberFormat="1" applyFont="1" applyFill="1" applyBorder="1" applyAlignment="1">
      <alignment horizontal="center" vertical="center" wrapText="1" readingOrder="1"/>
    </xf>
    <xf numFmtId="0" fontId="6" fillId="5" borderId="13" xfId="0" applyNumberFormat="1" applyFont="1" applyFill="1" applyBorder="1" applyAlignment="1">
      <alignment horizontal="center" vertical="center" wrapText="1" readingOrder="1"/>
    </xf>
    <xf numFmtId="0" fontId="6" fillId="0" borderId="22" xfId="0" applyNumberFormat="1" applyFont="1" applyFill="1" applyBorder="1" applyAlignment="1">
      <alignment horizontal="left" vertical="center" wrapText="1" readingOrder="1"/>
    </xf>
    <xf numFmtId="167" fontId="7" fillId="2" borderId="32" xfId="2" applyNumberFormat="1" applyFont="1" applyFill="1" applyBorder="1" applyAlignment="1">
      <alignment horizontal="right" vertical="center" wrapText="1" readingOrder="1"/>
    </xf>
    <xf numFmtId="167" fontId="7" fillId="2" borderId="29" xfId="2" applyNumberFormat="1" applyFont="1" applyFill="1" applyBorder="1" applyAlignment="1">
      <alignment horizontal="right" vertical="center" wrapText="1" readingOrder="1"/>
    </xf>
    <xf numFmtId="167" fontId="7" fillId="2" borderId="33" xfId="2" applyNumberFormat="1" applyFont="1" applyFill="1" applyBorder="1" applyAlignment="1">
      <alignment horizontal="right" vertical="center" wrapText="1" readingOrder="1"/>
    </xf>
    <xf numFmtId="9" fontId="8" fillId="0" borderId="42" xfId="1" applyNumberFormat="1" applyFont="1" applyBorder="1" applyAlignment="1">
      <alignment horizontal="center" vertical="center"/>
    </xf>
    <xf numFmtId="0" fontId="6" fillId="0" borderId="43" xfId="0" applyNumberFormat="1" applyFont="1" applyFill="1" applyBorder="1" applyAlignment="1">
      <alignment horizontal="left" vertical="center" wrapText="1" readingOrder="1"/>
    </xf>
    <xf numFmtId="167" fontId="7" fillId="0" borderId="6" xfId="2" applyNumberFormat="1" applyFont="1" applyFill="1" applyBorder="1" applyAlignment="1">
      <alignment horizontal="right" vertical="center" wrapText="1" readingOrder="1"/>
    </xf>
    <xf numFmtId="167" fontId="7" fillId="0" borderId="7" xfId="2" applyNumberFormat="1" applyFont="1" applyFill="1" applyBorder="1" applyAlignment="1">
      <alignment horizontal="right" vertical="center" wrapText="1" readingOrder="1"/>
    </xf>
    <xf numFmtId="167" fontId="7" fillId="2" borderId="41" xfId="2" applyNumberFormat="1" applyFont="1" applyFill="1" applyBorder="1" applyAlignment="1">
      <alignment horizontal="right" vertical="center" wrapText="1" readingOrder="1"/>
    </xf>
    <xf numFmtId="167" fontId="7" fillId="0" borderId="8" xfId="2" applyNumberFormat="1" applyFont="1" applyFill="1" applyBorder="1" applyAlignment="1">
      <alignment horizontal="right" vertical="center" wrapText="1" readingOrder="1"/>
    </xf>
    <xf numFmtId="9" fontId="8" fillId="0" borderId="20" xfId="1" applyNumberFormat="1" applyFont="1" applyBorder="1" applyAlignment="1">
      <alignment horizontal="center" vertical="center"/>
    </xf>
    <xf numFmtId="0" fontId="6" fillId="3" borderId="10" xfId="0" applyNumberFormat="1" applyFont="1" applyFill="1" applyBorder="1" applyAlignment="1">
      <alignment horizontal="left" vertical="center" wrapText="1" readingOrder="1"/>
    </xf>
    <xf numFmtId="167" fontId="6" fillId="3" borderId="11" xfId="2" applyNumberFormat="1" applyFont="1" applyFill="1" applyBorder="1" applyAlignment="1">
      <alignment horizontal="right" vertical="center" wrapText="1" readingOrder="1"/>
    </xf>
    <xf numFmtId="167" fontId="6" fillId="3" borderId="12" xfId="2" applyNumberFormat="1" applyFont="1" applyFill="1" applyBorder="1" applyAlignment="1">
      <alignment horizontal="right" vertical="center" wrapText="1" readingOrder="1"/>
    </xf>
    <xf numFmtId="9" fontId="5" fillId="3" borderId="14" xfId="0" applyNumberFormat="1" applyFont="1" applyFill="1" applyBorder="1" applyAlignment="1">
      <alignment horizontal="center" vertical="center"/>
    </xf>
    <xf numFmtId="167" fontId="7" fillId="0" borderId="32" xfId="2" applyNumberFormat="1" applyFont="1" applyFill="1" applyBorder="1" applyAlignment="1">
      <alignment horizontal="right" vertical="center" wrapText="1" readingOrder="1"/>
    </xf>
    <xf numFmtId="167" fontId="7" fillId="0" borderId="29" xfId="2" applyNumberFormat="1" applyFont="1" applyFill="1" applyBorder="1" applyAlignment="1">
      <alignment horizontal="right" vertical="center" wrapText="1" readingOrder="1"/>
    </xf>
    <xf numFmtId="167" fontId="7" fillId="0" borderId="33" xfId="2" applyNumberFormat="1" applyFont="1" applyFill="1" applyBorder="1" applyAlignment="1">
      <alignment horizontal="right" vertical="center" wrapText="1" readingOrder="1"/>
    </xf>
    <xf numFmtId="9" fontId="8" fillId="0" borderId="34" xfId="1" applyNumberFormat="1" applyFont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left" vertical="center" wrapText="1" readingOrder="1"/>
    </xf>
    <xf numFmtId="167" fontId="7" fillId="0" borderId="4" xfId="2" applyNumberFormat="1" applyFont="1" applyFill="1" applyBorder="1" applyAlignment="1">
      <alignment horizontal="right" vertical="center" wrapText="1" readingOrder="1"/>
    </xf>
    <xf numFmtId="167" fontId="7" fillId="0" borderId="9" xfId="2" applyNumberFormat="1" applyFont="1" applyFill="1" applyBorder="1" applyAlignment="1">
      <alignment horizontal="right" vertical="center" wrapText="1" readingOrder="1"/>
    </xf>
    <xf numFmtId="167" fontId="7" fillId="0" borderId="5" xfId="2" applyNumberFormat="1" applyFont="1" applyFill="1" applyBorder="1" applyAlignment="1">
      <alignment horizontal="right" vertical="center" wrapText="1" readingOrder="1"/>
    </xf>
    <xf numFmtId="9" fontId="8" fillId="0" borderId="25" xfId="1" applyNumberFormat="1" applyFont="1" applyBorder="1" applyAlignment="1">
      <alignment horizontal="center" vertical="center"/>
    </xf>
    <xf numFmtId="0" fontId="6" fillId="3" borderId="14" xfId="0" applyNumberFormat="1" applyFont="1" applyFill="1" applyBorder="1" applyAlignment="1">
      <alignment horizontal="left" vertical="center" wrapText="1" readingOrder="1"/>
    </xf>
    <xf numFmtId="167" fontId="6" fillId="3" borderId="14" xfId="2" applyNumberFormat="1" applyFont="1" applyFill="1" applyBorder="1" applyAlignment="1">
      <alignment horizontal="right" vertical="center" wrapText="1" readingOrder="1"/>
    </xf>
    <xf numFmtId="0" fontId="6" fillId="3" borderId="42" xfId="0" applyNumberFormat="1" applyFont="1" applyFill="1" applyBorder="1" applyAlignment="1">
      <alignment horizontal="left" vertical="center" wrapText="1" readingOrder="1"/>
    </xf>
    <xf numFmtId="167" fontId="6" fillId="3" borderId="42" xfId="2" applyNumberFormat="1" applyFont="1" applyFill="1" applyBorder="1" applyAlignment="1">
      <alignment horizontal="right" vertical="center" wrapText="1" readingOrder="1"/>
    </xf>
    <xf numFmtId="9" fontId="5" fillId="3" borderId="42" xfId="0" applyNumberFormat="1" applyFont="1" applyFill="1" applyBorder="1" applyAlignment="1">
      <alignment horizontal="center" vertical="center"/>
    </xf>
    <xf numFmtId="0" fontId="6" fillId="4" borderId="35" xfId="0" applyNumberFormat="1" applyFont="1" applyFill="1" applyBorder="1" applyAlignment="1">
      <alignment horizontal="center" vertical="center" wrapText="1" readingOrder="1"/>
    </xf>
    <xf numFmtId="0" fontId="6" fillId="4" borderId="37" xfId="0" applyNumberFormat="1" applyFont="1" applyFill="1" applyBorder="1" applyAlignment="1">
      <alignment horizontal="center" vertical="center" wrapText="1" readingOrder="1"/>
    </xf>
    <xf numFmtId="0" fontId="6" fillId="4" borderId="38" xfId="0" applyNumberFormat="1" applyFont="1" applyFill="1" applyBorder="1" applyAlignment="1">
      <alignment horizontal="center" vertical="center" wrapText="1" readingOrder="1"/>
    </xf>
    <xf numFmtId="0" fontId="7" fillId="2" borderId="32" xfId="0" applyNumberFormat="1" applyFont="1" applyFill="1" applyBorder="1" applyAlignment="1">
      <alignment horizontal="left" vertical="center" wrapText="1" readingOrder="1"/>
    </xf>
    <xf numFmtId="167" fontId="7" fillId="2" borderId="29" xfId="2" applyNumberFormat="1" applyFont="1" applyFill="1" applyBorder="1" applyAlignment="1">
      <alignment horizontal="center" vertical="center" wrapText="1" readingOrder="1"/>
    </xf>
    <xf numFmtId="43" fontId="7" fillId="2" borderId="29" xfId="2" applyFont="1" applyFill="1" applyBorder="1" applyAlignment="1">
      <alignment horizontal="center" vertical="center" wrapText="1" readingOrder="1"/>
    </xf>
    <xf numFmtId="0" fontId="7" fillId="2" borderId="1" xfId="0" applyNumberFormat="1" applyFont="1" applyFill="1" applyBorder="1" applyAlignment="1">
      <alignment horizontal="left" vertical="center" wrapText="1" readingOrder="1"/>
    </xf>
    <xf numFmtId="167" fontId="7" fillId="2" borderId="2" xfId="2" applyNumberFormat="1" applyFont="1" applyFill="1" applyBorder="1" applyAlignment="1">
      <alignment horizontal="center" vertical="center" wrapText="1" readingOrder="1"/>
    </xf>
    <xf numFmtId="43" fontId="7" fillId="2" borderId="2" xfId="2" applyFont="1" applyFill="1" applyBorder="1" applyAlignment="1">
      <alignment horizontal="center" vertical="center" wrapText="1" readingOrder="1"/>
    </xf>
    <xf numFmtId="167" fontId="7" fillId="0" borderId="2" xfId="2" applyNumberFormat="1" applyFont="1" applyFill="1" applyBorder="1" applyAlignment="1">
      <alignment horizontal="right" vertical="center" wrapText="1" readingOrder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43" fontId="7" fillId="0" borderId="2" xfId="2" applyFont="1" applyFill="1" applyBorder="1" applyAlignment="1">
      <alignment horizontal="right" vertical="center" wrapText="1" readingOrder="1"/>
    </xf>
    <xf numFmtId="9" fontId="8" fillId="0" borderId="23" xfId="1" applyNumberFormat="1" applyFont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left" vertical="center" wrapText="1" readingOrder="1"/>
    </xf>
    <xf numFmtId="43" fontId="7" fillId="0" borderId="7" xfId="2" applyFont="1" applyFill="1" applyBorder="1" applyAlignment="1">
      <alignment horizontal="right" vertical="center" wrapText="1" readingOrder="1"/>
    </xf>
    <xf numFmtId="9" fontId="8" fillId="0" borderId="44" xfId="1" applyNumberFormat="1" applyFont="1" applyBorder="1" applyAlignment="1">
      <alignment horizontal="center" vertical="center"/>
    </xf>
    <xf numFmtId="10" fontId="5" fillId="3" borderId="42" xfId="0" applyNumberFormat="1" applyFont="1" applyFill="1" applyBorder="1" applyAlignment="1">
      <alignment horizontal="center" vertical="center"/>
    </xf>
    <xf numFmtId="0" fontId="6" fillId="5" borderId="14" xfId="0" applyNumberFormat="1" applyFont="1" applyFill="1" applyBorder="1" applyAlignment="1">
      <alignment horizontal="left" vertical="center" wrapText="1" readingOrder="1"/>
    </xf>
    <xf numFmtId="164" fontId="9" fillId="5" borderId="14" xfId="0" applyNumberFormat="1" applyFont="1" applyFill="1" applyBorder="1"/>
    <xf numFmtId="167" fontId="9" fillId="5" borderId="14" xfId="2" applyNumberFormat="1" applyFont="1" applyFill="1" applyBorder="1"/>
    <xf numFmtId="10" fontId="9" fillId="5" borderId="14" xfId="1" applyNumberFormat="1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6" fillId="5" borderId="14" xfId="0" applyNumberFormat="1" applyFont="1" applyFill="1" applyBorder="1" applyAlignment="1">
      <alignment horizontal="center" vertical="center" wrapText="1" readingOrder="1"/>
    </xf>
    <xf numFmtId="0" fontId="6" fillId="0" borderId="32" xfId="0" applyNumberFormat="1" applyFont="1" applyFill="1" applyBorder="1" applyAlignment="1">
      <alignment horizontal="left" vertical="center" wrapText="1" readingOrder="1"/>
    </xf>
    <xf numFmtId="9" fontId="8" fillId="0" borderId="33" xfId="1" applyNumberFormat="1" applyFont="1" applyBorder="1" applyAlignment="1">
      <alignment horizontal="center" vertical="center"/>
    </xf>
    <xf numFmtId="0" fontId="6" fillId="3" borderId="30" xfId="0" applyNumberFormat="1" applyFont="1" applyFill="1" applyBorder="1" applyAlignment="1">
      <alignment horizontal="left" vertical="center" wrapText="1" readingOrder="1"/>
    </xf>
    <xf numFmtId="167" fontId="6" fillId="3" borderId="29" xfId="2" applyNumberFormat="1" applyFont="1" applyFill="1" applyBorder="1" applyAlignment="1">
      <alignment horizontal="right" vertical="center" wrapText="1" readingOrder="1"/>
    </xf>
    <xf numFmtId="9" fontId="5" fillId="3" borderId="31" xfId="0" applyNumberFormat="1" applyFont="1" applyFill="1" applyBorder="1" applyAlignment="1">
      <alignment horizontal="center" vertical="center"/>
    </xf>
    <xf numFmtId="9" fontId="8" fillId="0" borderId="33" xfId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 readingOrder="1"/>
    </xf>
    <xf numFmtId="167" fontId="7" fillId="2" borderId="2" xfId="2" applyNumberFormat="1" applyFont="1" applyFill="1" applyBorder="1" applyAlignment="1">
      <alignment horizontal="right" vertical="center" wrapText="1" readingOrder="1"/>
    </xf>
    <xf numFmtId="9" fontId="8" fillId="0" borderId="3" xfId="1" applyFont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left" vertical="center" wrapText="1" readingOrder="1"/>
    </xf>
    <xf numFmtId="167" fontId="7" fillId="2" borderId="9" xfId="2" applyNumberFormat="1" applyFont="1" applyFill="1" applyBorder="1" applyAlignment="1">
      <alignment horizontal="right" vertical="center" wrapText="1" readingOrder="1"/>
    </xf>
    <xf numFmtId="9" fontId="8" fillId="0" borderId="5" xfId="1" applyNumberFormat="1" applyFont="1" applyBorder="1" applyAlignment="1">
      <alignment horizontal="center" vertical="center"/>
    </xf>
    <xf numFmtId="0" fontId="6" fillId="3" borderId="35" xfId="0" applyNumberFormat="1" applyFont="1" applyFill="1" applyBorder="1" applyAlignment="1">
      <alignment horizontal="left" vertical="center" wrapText="1" readingOrder="1"/>
    </xf>
    <xf numFmtId="167" fontId="6" fillId="3" borderId="36" xfId="2" applyNumberFormat="1" applyFont="1" applyFill="1" applyBorder="1" applyAlignment="1">
      <alignment horizontal="right" vertical="center" wrapText="1" readingOrder="1"/>
    </xf>
    <xf numFmtId="9" fontId="5" fillId="3" borderId="36" xfId="0" applyNumberFormat="1" applyFont="1" applyFill="1" applyBorder="1" applyAlignment="1">
      <alignment horizontal="center" vertical="center"/>
    </xf>
    <xf numFmtId="0" fontId="6" fillId="5" borderId="35" xfId="0" applyNumberFormat="1" applyFont="1" applyFill="1" applyBorder="1" applyAlignment="1">
      <alignment horizontal="left" vertical="center" wrapText="1" readingOrder="1"/>
    </xf>
    <xf numFmtId="9" fontId="9" fillId="5" borderId="14" xfId="1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8" fillId="5" borderId="32" xfId="0" applyFont="1" applyFill="1" applyBorder="1"/>
    <xf numFmtId="0" fontId="8" fillId="5" borderId="29" xfId="0" applyFont="1" applyFill="1" applyBorder="1"/>
    <xf numFmtId="0" fontId="5" fillId="5" borderId="29" xfId="0" applyFont="1" applyFill="1" applyBorder="1" applyAlignment="1">
      <alignment horizontal="center"/>
    </xf>
    <xf numFmtId="0" fontId="8" fillId="5" borderId="33" xfId="0" applyFont="1" applyFill="1" applyBorder="1"/>
    <xf numFmtId="0" fontId="6" fillId="5" borderId="6" xfId="0" applyNumberFormat="1" applyFont="1" applyFill="1" applyBorder="1" applyAlignment="1">
      <alignment horizontal="center" vertical="center" wrapText="1" readingOrder="1"/>
    </xf>
    <xf numFmtId="0" fontId="6" fillId="5" borderId="7" xfId="0" applyNumberFormat="1" applyFont="1" applyFill="1" applyBorder="1" applyAlignment="1">
      <alignment horizontal="center" vertical="center" wrapText="1" readingOrder="1"/>
    </xf>
    <xf numFmtId="0" fontId="6" fillId="5" borderId="8" xfId="0" applyNumberFormat="1" applyFont="1" applyFill="1" applyBorder="1" applyAlignment="1">
      <alignment horizontal="center" vertical="center" wrapText="1" readingOrder="1"/>
    </xf>
    <xf numFmtId="0" fontId="6" fillId="4" borderId="26" xfId="0" applyNumberFormat="1" applyFont="1" applyFill="1" applyBorder="1" applyAlignment="1">
      <alignment horizontal="center" vertical="center" wrapText="1" readingOrder="1"/>
    </xf>
    <xf numFmtId="0" fontId="6" fillId="4" borderId="27" xfId="0" applyNumberFormat="1" applyFont="1" applyFill="1" applyBorder="1" applyAlignment="1">
      <alignment horizontal="center" vertical="center" wrapText="1" readingOrder="1"/>
    </xf>
    <xf numFmtId="0" fontId="6" fillId="4" borderId="28" xfId="0" applyNumberFormat="1" applyFont="1" applyFill="1" applyBorder="1" applyAlignment="1">
      <alignment horizontal="center" vertical="center" wrapText="1" readingOrder="1"/>
    </xf>
    <xf numFmtId="165" fontId="8" fillId="0" borderId="3" xfId="1" applyNumberFormat="1" applyFont="1" applyBorder="1" applyAlignment="1">
      <alignment horizontal="center" vertical="center"/>
    </xf>
    <xf numFmtId="0" fontId="6" fillId="5" borderId="6" xfId="0" applyNumberFormat="1" applyFont="1" applyFill="1" applyBorder="1" applyAlignment="1">
      <alignment horizontal="left" vertical="center" wrapText="1" readingOrder="1"/>
    </xf>
    <xf numFmtId="167" fontId="6" fillId="5" borderId="7" xfId="2" applyNumberFormat="1" applyFont="1" applyFill="1" applyBorder="1" applyAlignment="1">
      <alignment horizontal="right" vertical="center" wrapText="1" readingOrder="1"/>
    </xf>
    <xf numFmtId="165" fontId="9" fillId="5" borderId="8" xfId="1" applyNumberFormat="1" applyFont="1" applyFill="1" applyBorder="1" applyAlignment="1">
      <alignment horizontal="center" vertical="center"/>
    </xf>
    <xf numFmtId="167" fontId="7" fillId="0" borderId="39" xfId="2" applyNumberFormat="1" applyFont="1" applyFill="1" applyBorder="1" applyAlignment="1">
      <alignment horizontal="right" vertical="center" wrapText="1" readingOrder="1"/>
    </xf>
    <xf numFmtId="165" fontId="8" fillId="0" borderId="33" xfId="1" applyNumberFormat="1" applyFont="1" applyBorder="1" applyAlignment="1">
      <alignment horizontal="center" vertical="center"/>
    </xf>
    <xf numFmtId="0" fontId="6" fillId="5" borderId="1" xfId="0" applyNumberFormat="1" applyFont="1" applyFill="1" applyBorder="1" applyAlignment="1">
      <alignment horizontal="left" vertical="center" wrapText="1" readingOrder="1"/>
    </xf>
    <xf numFmtId="167" fontId="6" fillId="5" borderId="2" xfId="2" applyNumberFormat="1" applyFont="1" applyFill="1" applyBorder="1" applyAlignment="1">
      <alignment horizontal="right" vertical="center" wrapText="1" readingOrder="1"/>
    </xf>
    <xf numFmtId="165" fontId="9" fillId="5" borderId="3" xfId="1" applyNumberFormat="1" applyFont="1" applyFill="1" applyBorder="1" applyAlignment="1">
      <alignment horizontal="center" vertical="center"/>
    </xf>
    <xf numFmtId="0" fontId="6" fillId="3" borderId="32" xfId="0" applyNumberFormat="1" applyFont="1" applyFill="1" applyBorder="1" applyAlignment="1">
      <alignment horizontal="left" vertical="center" wrapText="1" readingOrder="1"/>
    </xf>
    <xf numFmtId="10" fontId="5" fillId="3" borderId="3" xfId="0" applyNumberFormat="1" applyFont="1" applyFill="1" applyBorder="1" applyAlignment="1">
      <alignment horizontal="center" vertical="center"/>
    </xf>
    <xf numFmtId="9" fontId="9" fillId="5" borderId="8" xfId="1" applyFont="1" applyFill="1" applyBorder="1" applyAlignment="1">
      <alignment horizontal="center" vertical="center"/>
    </xf>
    <xf numFmtId="166" fontId="7" fillId="0" borderId="29" xfId="0" applyNumberFormat="1" applyFont="1" applyFill="1" applyBorder="1" applyAlignment="1">
      <alignment horizontal="right" vertical="center" wrapText="1" readingOrder="1"/>
    </xf>
    <xf numFmtId="166" fontId="7" fillId="0" borderId="9" xfId="0" applyNumberFormat="1" applyFont="1" applyFill="1" applyBorder="1" applyAlignment="1">
      <alignment horizontal="right" vertical="center" wrapText="1" readingOrder="1"/>
    </xf>
    <xf numFmtId="166" fontId="7" fillId="0" borderId="2" xfId="0" applyNumberFormat="1" applyFont="1" applyFill="1" applyBorder="1" applyAlignment="1">
      <alignment horizontal="right" vertical="center" wrapText="1" readingOrder="1"/>
    </xf>
    <xf numFmtId="165" fontId="8" fillId="0" borderId="5" xfId="1" applyNumberFormat="1" applyFont="1" applyBorder="1" applyAlignment="1">
      <alignment horizontal="center" vertical="center"/>
    </xf>
    <xf numFmtId="0" fontId="6" fillId="5" borderId="4" xfId="0" applyNumberFormat="1" applyFont="1" applyFill="1" applyBorder="1" applyAlignment="1">
      <alignment horizontal="left" vertical="center" wrapText="1" readingOrder="1"/>
    </xf>
    <xf numFmtId="166" fontId="9" fillId="5" borderId="9" xfId="0" applyNumberFormat="1" applyFont="1" applyFill="1" applyBorder="1" applyAlignment="1">
      <alignment vertical="center"/>
    </xf>
    <xf numFmtId="10" fontId="9" fillId="5" borderId="5" xfId="1" applyNumberFormat="1" applyFont="1" applyFill="1" applyBorder="1" applyAlignment="1">
      <alignment horizontal="center" vertical="center"/>
    </xf>
    <xf numFmtId="0" fontId="9" fillId="5" borderId="10" xfId="0" applyFont="1" applyFill="1" applyBorder="1"/>
    <xf numFmtId="166" fontId="9" fillId="5" borderId="11" xfId="0" applyNumberFormat="1" applyFont="1" applyFill="1" applyBorder="1" applyAlignment="1">
      <alignment vertical="center"/>
    </xf>
    <xf numFmtId="165" fontId="9" fillId="5" borderId="13" xfId="1" applyNumberFormat="1" applyFont="1" applyFill="1" applyBorder="1" applyAlignment="1">
      <alignment horizontal="center" vertical="center"/>
    </xf>
    <xf numFmtId="0" fontId="9" fillId="2" borderId="0" xfId="0" applyFont="1" applyFill="1" applyBorder="1"/>
    <xf numFmtId="166" fontId="9" fillId="2" borderId="0" xfId="0" applyNumberFormat="1" applyFont="1" applyFill="1" applyBorder="1" applyAlignment="1">
      <alignment vertical="center"/>
    </xf>
    <xf numFmtId="9" fontId="9" fillId="2" borderId="0" xfId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165" fontId="5" fillId="3" borderId="8" xfId="0" applyNumberFormat="1" applyFont="1" applyFill="1" applyBorder="1" applyAlignment="1">
      <alignment horizontal="center" vertical="center"/>
    </xf>
    <xf numFmtId="167" fontId="7" fillId="2" borderId="21" xfId="2" applyNumberFormat="1" applyFont="1" applyFill="1" applyBorder="1" applyAlignment="1">
      <alignment horizontal="right" vertical="center" wrapText="1" readingOrder="1"/>
    </xf>
    <xf numFmtId="165" fontId="5" fillId="3" borderId="13" xfId="0" applyNumberFormat="1" applyFont="1" applyFill="1" applyBorder="1" applyAlignment="1">
      <alignment horizontal="center" vertical="center"/>
    </xf>
    <xf numFmtId="0" fontId="6" fillId="5" borderId="10" xfId="0" applyNumberFormat="1" applyFont="1" applyFill="1" applyBorder="1" applyAlignment="1">
      <alignment horizontal="left" vertical="center" wrapText="1" readingOrder="1"/>
    </xf>
    <xf numFmtId="167" fontId="9" fillId="5" borderId="11" xfId="2" applyNumberFormat="1" applyFont="1" applyFill="1" applyBorder="1"/>
    <xf numFmtId="9" fontId="9" fillId="5" borderId="13" xfId="1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left" vertical="center" wrapText="1" readingOrder="1"/>
    </xf>
    <xf numFmtId="166" fontId="8" fillId="2" borderId="11" xfId="0" applyNumberFormat="1" applyFont="1" applyFill="1" applyBorder="1"/>
    <xf numFmtId="166" fontId="8" fillId="2" borderId="12" xfId="0" applyNumberFormat="1" applyFont="1" applyFill="1" applyBorder="1"/>
    <xf numFmtId="166" fontId="8" fillId="2" borderId="40" xfId="0" applyNumberFormat="1" applyFont="1" applyFill="1" applyBorder="1"/>
    <xf numFmtId="9" fontId="8" fillId="2" borderId="38" xfId="1" applyFont="1" applyFill="1" applyBorder="1" applyAlignment="1">
      <alignment horizontal="center" vertical="center"/>
    </xf>
    <xf numFmtId="167" fontId="9" fillId="5" borderId="11" xfId="2" applyNumberFormat="1" applyFont="1" applyFill="1" applyBorder="1" applyAlignment="1">
      <alignment vertical="center"/>
    </xf>
    <xf numFmtId="165" fontId="9" fillId="5" borderId="14" xfId="1" applyNumberFormat="1" applyFont="1" applyFill="1" applyBorder="1" applyAlignment="1">
      <alignment horizontal="center" vertical="center"/>
    </xf>
  </cellXfs>
  <cellStyles count="4">
    <cellStyle name="Millares" xfId="2" builtinId="3"/>
    <cellStyle name="Moneda" xfId="3" builtinId="4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M53"/>
  <sheetViews>
    <sheetView tabSelected="1" topLeftCell="A37" workbookViewId="0">
      <selection activeCell="M46" sqref="M46"/>
    </sheetView>
  </sheetViews>
  <sheetFormatPr baseColWidth="10" defaultRowHeight="16.5" x14ac:dyDescent="0.3"/>
  <cols>
    <col min="1" max="1" width="5.85546875" style="1" customWidth="1"/>
    <col min="2" max="2" width="28.42578125" style="1" customWidth="1"/>
    <col min="3" max="4" width="18.42578125" style="1" bestFit="1" customWidth="1"/>
    <col min="5" max="5" width="17.28515625" style="1" bestFit="1" customWidth="1"/>
    <col min="6" max="7" width="18.42578125" style="1" bestFit="1" customWidth="1"/>
    <col min="8" max="8" width="7.5703125" style="1" bestFit="1" customWidth="1"/>
    <col min="9" max="9" width="13.42578125" style="1" bestFit="1" customWidth="1"/>
    <col min="10" max="10" width="15.85546875" style="1" bestFit="1" customWidth="1"/>
    <col min="11" max="11" width="11.42578125" style="1"/>
    <col min="12" max="12" width="18" style="1" bestFit="1" customWidth="1"/>
    <col min="13" max="13" width="13.42578125" style="1" bestFit="1" customWidth="1"/>
    <col min="14" max="16384" width="11.42578125" style="1"/>
  </cols>
  <sheetData>
    <row r="1" spans="2:8" ht="17.25" thickBot="1" x14ac:dyDescent="0.35"/>
    <row r="2" spans="2:8" ht="17.25" thickBot="1" x14ac:dyDescent="0.35">
      <c r="B2" s="98" t="s">
        <v>0</v>
      </c>
      <c r="C2" s="99"/>
      <c r="D2" s="99"/>
      <c r="E2" s="99"/>
      <c r="F2" s="99"/>
      <c r="G2" s="99"/>
      <c r="H2" s="100"/>
    </row>
    <row r="3" spans="2:8" ht="17.25" thickBot="1" x14ac:dyDescent="0.35">
      <c r="B3" s="101" t="s">
        <v>61</v>
      </c>
      <c r="C3" s="102"/>
      <c r="D3" s="102"/>
      <c r="E3" s="102"/>
      <c r="F3" s="102"/>
      <c r="G3" s="102"/>
      <c r="H3" s="103"/>
    </row>
    <row r="4" spans="2:8" x14ac:dyDescent="0.3">
      <c r="B4" s="104"/>
      <c r="C4" s="105"/>
      <c r="D4" s="106" t="s">
        <v>1</v>
      </c>
      <c r="E4" s="106"/>
      <c r="F4" s="105"/>
      <c r="G4" s="105"/>
      <c r="H4" s="107"/>
    </row>
    <row r="5" spans="2:8" ht="17.25" thickBot="1" x14ac:dyDescent="0.35">
      <c r="B5" s="108" t="s">
        <v>2</v>
      </c>
      <c r="C5" s="109" t="s">
        <v>3</v>
      </c>
      <c r="D5" s="109" t="s">
        <v>4</v>
      </c>
      <c r="E5" s="109" t="s">
        <v>5</v>
      </c>
      <c r="F5" s="109" t="s">
        <v>6</v>
      </c>
      <c r="G5" s="109" t="s">
        <v>7</v>
      </c>
      <c r="H5" s="110" t="s">
        <v>8</v>
      </c>
    </row>
    <row r="6" spans="2:8" ht="15" customHeight="1" x14ac:dyDescent="0.3">
      <c r="B6" s="111" t="s">
        <v>54</v>
      </c>
      <c r="C6" s="112"/>
      <c r="D6" s="112"/>
      <c r="E6" s="112"/>
      <c r="F6" s="112"/>
      <c r="G6" s="112"/>
      <c r="H6" s="113"/>
    </row>
    <row r="7" spans="2:8" ht="31.5" x14ac:dyDescent="0.3">
      <c r="B7" s="87" t="s">
        <v>9</v>
      </c>
      <c r="C7" s="43">
        <v>106115000000</v>
      </c>
      <c r="D7" s="43">
        <v>0</v>
      </c>
      <c r="E7" s="43">
        <v>0</v>
      </c>
      <c r="F7" s="65">
        <f>+SUM(C7,D7)-E7</f>
        <v>106115000000</v>
      </c>
      <c r="G7" s="65">
        <v>85051009215</v>
      </c>
      <c r="H7" s="114">
        <f>+G7/F7</f>
        <v>0.80149846124487589</v>
      </c>
    </row>
    <row r="8" spans="2:8" x14ac:dyDescent="0.3">
      <c r="B8" s="87" t="s">
        <v>10</v>
      </c>
      <c r="C8" s="65">
        <v>5280000000</v>
      </c>
      <c r="D8" s="65">
        <v>0</v>
      </c>
      <c r="E8" s="65">
        <v>0</v>
      </c>
      <c r="F8" s="65">
        <f t="shared" ref="F8:F17" si="0">+SUM(C8,D8)-E8</f>
        <v>5280000000</v>
      </c>
      <c r="G8" s="65">
        <v>3809891193</v>
      </c>
      <c r="H8" s="114">
        <f t="shared" ref="H8:H34" si="1">+G8/F8</f>
        <v>0.7215703017045455</v>
      </c>
    </row>
    <row r="9" spans="2:8" x14ac:dyDescent="0.3">
      <c r="B9" s="87" t="s">
        <v>11</v>
      </c>
      <c r="C9" s="65">
        <v>50269000000</v>
      </c>
      <c r="D9" s="65">
        <v>15426579144</v>
      </c>
      <c r="E9" s="65">
        <v>4918437717</v>
      </c>
      <c r="F9" s="65">
        <f t="shared" si="0"/>
        <v>60777141427</v>
      </c>
      <c r="G9" s="65">
        <v>21866283517</v>
      </c>
      <c r="H9" s="114">
        <f t="shared" si="1"/>
        <v>0.35977808438496239</v>
      </c>
    </row>
    <row r="10" spans="2:8" ht="47.25" x14ac:dyDescent="0.3">
      <c r="B10" s="87" t="s">
        <v>12</v>
      </c>
      <c r="C10" s="65">
        <v>4348000000</v>
      </c>
      <c r="D10" s="65">
        <v>13142278529</v>
      </c>
      <c r="E10" s="65">
        <v>1000000000</v>
      </c>
      <c r="F10" s="65">
        <f t="shared" si="0"/>
        <v>16490278529</v>
      </c>
      <c r="G10" s="65">
        <v>2449958914</v>
      </c>
      <c r="H10" s="114">
        <f t="shared" si="1"/>
        <v>0.14856989284271174</v>
      </c>
    </row>
    <row r="11" spans="2:8" ht="31.5" x14ac:dyDescent="0.3">
      <c r="B11" s="87" t="s">
        <v>59</v>
      </c>
      <c r="C11" s="65">
        <v>0</v>
      </c>
      <c r="D11" s="65">
        <v>56030956</v>
      </c>
      <c r="E11" s="65"/>
      <c r="F11" s="65">
        <f t="shared" si="0"/>
        <v>56030956</v>
      </c>
      <c r="G11" s="65">
        <v>56030956</v>
      </c>
      <c r="H11" s="114">
        <f t="shared" si="1"/>
        <v>1</v>
      </c>
    </row>
    <row r="12" spans="2:8" ht="31.5" x14ac:dyDescent="0.3">
      <c r="B12" s="87" t="s">
        <v>13</v>
      </c>
      <c r="C12" s="65">
        <v>5484380000</v>
      </c>
      <c r="D12" s="65">
        <v>164354569094.07001</v>
      </c>
      <c r="E12" s="65">
        <v>6522908</v>
      </c>
      <c r="F12" s="65">
        <f t="shared" si="0"/>
        <v>169832426186.07001</v>
      </c>
      <c r="G12" s="65">
        <v>138140625177.07001</v>
      </c>
      <c r="H12" s="114">
        <f t="shared" si="1"/>
        <v>0.81339369800748085</v>
      </c>
    </row>
    <row r="13" spans="2:8" ht="31.5" x14ac:dyDescent="0.3">
      <c r="B13" s="87" t="s">
        <v>59</v>
      </c>
      <c r="C13" s="65">
        <v>0</v>
      </c>
      <c r="D13" s="65">
        <v>6522908</v>
      </c>
      <c r="E13" s="65"/>
      <c r="F13" s="65">
        <f t="shared" si="0"/>
        <v>6522908</v>
      </c>
      <c r="G13" s="65">
        <v>6522908</v>
      </c>
      <c r="H13" s="114">
        <f t="shared" si="1"/>
        <v>1</v>
      </c>
    </row>
    <row r="14" spans="2:8" ht="63" x14ac:dyDescent="0.3">
      <c r="B14" s="87" t="s">
        <v>14</v>
      </c>
      <c r="C14" s="65">
        <v>36606000000</v>
      </c>
      <c r="D14" s="65">
        <v>0</v>
      </c>
      <c r="E14" s="65">
        <v>0</v>
      </c>
      <c r="F14" s="65">
        <f t="shared" si="0"/>
        <v>36606000000</v>
      </c>
      <c r="G14" s="65">
        <v>28917020393</v>
      </c>
      <c r="H14" s="114">
        <f t="shared" si="1"/>
        <v>0.78995302390318523</v>
      </c>
    </row>
    <row r="15" spans="2:8" ht="32.25" thickBot="1" x14ac:dyDescent="0.35">
      <c r="B15" s="115" t="s">
        <v>15</v>
      </c>
      <c r="C15" s="116">
        <f>+SUM(C7,C8,C9,C10,C12,C14)</f>
        <v>208102380000</v>
      </c>
      <c r="D15" s="116">
        <f>+SUM(D7,D8,D9,D10,D12,D14+D11+D13)</f>
        <v>192985980631.07001</v>
      </c>
      <c r="E15" s="116">
        <f t="shared" ref="E15:G15" si="2">+SUM(E7,E8,E9,E10,E12,E14+E11+E13)</f>
        <v>5924960625</v>
      </c>
      <c r="F15" s="116">
        <f t="shared" si="2"/>
        <v>395163400006.07001</v>
      </c>
      <c r="G15" s="116">
        <f t="shared" si="2"/>
        <v>280297342273.07001</v>
      </c>
      <c r="H15" s="117">
        <f t="shared" si="1"/>
        <v>0.70932009965691267</v>
      </c>
    </row>
    <row r="16" spans="2:8" x14ac:dyDescent="0.3">
      <c r="B16" s="111" t="s">
        <v>55</v>
      </c>
      <c r="C16" s="112"/>
      <c r="D16" s="112"/>
      <c r="E16" s="112"/>
      <c r="F16" s="112"/>
      <c r="G16" s="112"/>
      <c r="H16" s="113"/>
    </row>
    <row r="17" spans="2:13" ht="31.5" x14ac:dyDescent="0.3">
      <c r="B17" s="81" t="s">
        <v>16</v>
      </c>
      <c r="C17" s="43">
        <v>30048660000</v>
      </c>
      <c r="D17" s="43">
        <v>96531672996.240005</v>
      </c>
      <c r="E17" s="43">
        <v>0</v>
      </c>
      <c r="F17" s="43">
        <f t="shared" si="0"/>
        <v>126580332996.24001</v>
      </c>
      <c r="G17" s="118">
        <v>117951574554.56</v>
      </c>
      <c r="H17" s="119">
        <f t="shared" si="1"/>
        <v>0.93183176061058137</v>
      </c>
    </row>
    <row r="18" spans="2:13" ht="32.25" thickBot="1" x14ac:dyDescent="0.35">
      <c r="B18" s="120" t="s">
        <v>17</v>
      </c>
      <c r="C18" s="121">
        <f>+C17</f>
        <v>30048660000</v>
      </c>
      <c r="D18" s="121">
        <f>+D17</f>
        <v>96531672996.240005</v>
      </c>
      <c r="E18" s="121">
        <v>0</v>
      </c>
      <c r="F18" s="121">
        <f>+F17</f>
        <v>126580332996.24001</v>
      </c>
      <c r="G18" s="121">
        <f>+G17</f>
        <v>117951574554.56</v>
      </c>
      <c r="H18" s="122">
        <f t="shared" si="1"/>
        <v>0.93183176061058137</v>
      </c>
    </row>
    <row r="19" spans="2:13" ht="14.25" customHeight="1" x14ac:dyDescent="0.3">
      <c r="B19" s="111" t="s">
        <v>18</v>
      </c>
      <c r="C19" s="112"/>
      <c r="D19" s="112"/>
      <c r="E19" s="112"/>
      <c r="F19" s="112"/>
      <c r="G19" s="112"/>
      <c r="H19" s="113"/>
    </row>
    <row r="20" spans="2:13" ht="63" x14ac:dyDescent="0.3">
      <c r="B20" s="87" t="s">
        <v>19</v>
      </c>
      <c r="C20" s="88">
        <v>45841000000</v>
      </c>
      <c r="D20" s="88">
        <v>65500000000</v>
      </c>
      <c r="E20" s="88">
        <v>3571765195</v>
      </c>
      <c r="F20" s="65">
        <f t="shared" ref="F20:F32" si="3">+SUM(C20,D20)-E20</f>
        <v>107769234805</v>
      </c>
      <c r="G20" s="65">
        <v>61955239734</v>
      </c>
      <c r="H20" s="89">
        <f t="shared" si="1"/>
        <v>0.57488799884404074</v>
      </c>
      <c r="J20" s="6"/>
    </row>
    <row r="21" spans="2:13" ht="31.5" x14ac:dyDescent="0.3">
      <c r="B21" s="87" t="s">
        <v>20</v>
      </c>
      <c r="C21" s="65">
        <v>1125000000</v>
      </c>
      <c r="D21" s="65">
        <v>0</v>
      </c>
      <c r="E21" s="65">
        <v>0</v>
      </c>
      <c r="F21" s="65">
        <f t="shared" si="3"/>
        <v>1125000000</v>
      </c>
      <c r="G21" s="65">
        <v>0</v>
      </c>
      <c r="H21" s="89">
        <f t="shared" si="1"/>
        <v>0</v>
      </c>
    </row>
    <row r="22" spans="2:13" ht="31.5" x14ac:dyDescent="0.3">
      <c r="B22" s="87" t="s">
        <v>21</v>
      </c>
      <c r="C22" s="65">
        <v>0</v>
      </c>
      <c r="D22" s="65">
        <v>69500000000</v>
      </c>
      <c r="E22" s="65">
        <v>69500000000</v>
      </c>
      <c r="F22" s="65">
        <f t="shared" si="3"/>
        <v>0</v>
      </c>
      <c r="G22" s="65">
        <v>0</v>
      </c>
      <c r="H22" s="89">
        <v>1</v>
      </c>
    </row>
    <row r="23" spans="2:13" x14ac:dyDescent="0.3">
      <c r="B23" s="87" t="s">
        <v>22</v>
      </c>
      <c r="C23" s="65">
        <v>5521845979</v>
      </c>
      <c r="D23" s="65">
        <v>0</v>
      </c>
      <c r="E23" s="65">
        <v>0</v>
      </c>
      <c r="F23" s="65">
        <f t="shared" si="3"/>
        <v>5521845979</v>
      </c>
      <c r="G23" s="65">
        <v>4611102763</v>
      </c>
      <c r="H23" s="114">
        <f t="shared" si="1"/>
        <v>0.83506544379114778</v>
      </c>
    </row>
    <row r="24" spans="2:13" x14ac:dyDescent="0.3">
      <c r="B24" s="87" t="s">
        <v>23</v>
      </c>
      <c r="C24" s="65">
        <v>8300000000</v>
      </c>
      <c r="D24" s="65">
        <v>1000000000</v>
      </c>
      <c r="E24" s="65">
        <v>0</v>
      </c>
      <c r="F24" s="65">
        <f t="shared" si="3"/>
        <v>9300000000</v>
      </c>
      <c r="G24" s="65">
        <v>8292321559</v>
      </c>
      <c r="H24" s="114">
        <f t="shared" si="1"/>
        <v>0.89164747946236556</v>
      </c>
    </row>
    <row r="25" spans="2:13" ht="31.5" x14ac:dyDescent="0.3">
      <c r="B25" s="87" t="s">
        <v>24</v>
      </c>
      <c r="C25" s="29">
        <v>1894000000</v>
      </c>
      <c r="D25" s="29">
        <v>0</v>
      </c>
      <c r="E25" s="29">
        <v>0</v>
      </c>
      <c r="F25" s="65">
        <f t="shared" si="3"/>
        <v>1894000000</v>
      </c>
      <c r="G25" s="65">
        <v>1237063168</v>
      </c>
      <c r="H25" s="114">
        <f t="shared" si="1"/>
        <v>0.65314845195353743</v>
      </c>
    </row>
    <row r="26" spans="2:13" ht="47.25" hidden="1" x14ac:dyDescent="0.3">
      <c r="B26" s="87" t="s">
        <v>60</v>
      </c>
      <c r="C26" s="29">
        <v>0</v>
      </c>
      <c r="D26" s="29">
        <v>282332815714.31</v>
      </c>
      <c r="E26" s="29">
        <v>282332815714.31</v>
      </c>
      <c r="F26" s="65">
        <f t="shared" ref="F26" si="4">+SUM(C26,D26)-E26</f>
        <v>0</v>
      </c>
      <c r="G26" s="65">
        <v>0</v>
      </c>
      <c r="H26" s="114">
        <v>0</v>
      </c>
    </row>
    <row r="27" spans="2:13" ht="31.5" x14ac:dyDescent="0.3">
      <c r="B27" s="87" t="s">
        <v>25</v>
      </c>
      <c r="C27" s="29">
        <v>11325423602</v>
      </c>
      <c r="D27" s="29">
        <v>0</v>
      </c>
      <c r="E27" s="29">
        <f>6042267473.27+1181501626+1078375662</f>
        <v>8302144761.2700005</v>
      </c>
      <c r="F27" s="65">
        <f t="shared" si="3"/>
        <v>3023278840.7299995</v>
      </c>
      <c r="G27" s="65">
        <v>0</v>
      </c>
      <c r="H27" s="114">
        <f t="shared" si="1"/>
        <v>0</v>
      </c>
      <c r="I27" s="6"/>
      <c r="J27" s="6"/>
    </row>
    <row r="28" spans="2:13" ht="31.5" x14ac:dyDescent="0.3">
      <c r="B28" s="123" t="s">
        <v>49</v>
      </c>
      <c r="C28" s="84">
        <f>SUM(C20:C27)</f>
        <v>74007269581</v>
      </c>
      <c r="D28" s="84">
        <f t="shared" ref="D28:G28" si="5">SUM(D20:D27)</f>
        <v>418332815714.31</v>
      </c>
      <c r="E28" s="84">
        <f t="shared" si="5"/>
        <v>363706725670.58002</v>
      </c>
      <c r="F28" s="84">
        <f t="shared" si="5"/>
        <v>128633359624.73</v>
      </c>
      <c r="G28" s="84">
        <f t="shared" si="5"/>
        <v>76095727224</v>
      </c>
      <c r="H28" s="124">
        <f t="shared" ref="H28" si="6">+G28/F28</f>
        <v>0.59157070487779173</v>
      </c>
    </row>
    <row r="29" spans="2:13" ht="32.25" thickBot="1" x14ac:dyDescent="0.35">
      <c r="B29" s="115" t="s">
        <v>26</v>
      </c>
      <c r="C29" s="116">
        <f>+C28+C18+C15</f>
        <v>312158309581</v>
      </c>
      <c r="D29" s="116">
        <f>+D28+D18+D15</f>
        <v>707850469341.62</v>
      </c>
      <c r="E29" s="116">
        <f>+E28+E18+E15</f>
        <v>369631686295.58002</v>
      </c>
      <c r="F29" s="116">
        <f>+F28+F18+F15</f>
        <v>650377092627.04004</v>
      </c>
      <c r="G29" s="116">
        <f>+G28+G18+G15</f>
        <v>474344644051.63</v>
      </c>
      <c r="H29" s="125">
        <f t="shared" si="1"/>
        <v>0.72933787095057456</v>
      </c>
    </row>
    <row r="30" spans="2:13" x14ac:dyDescent="0.3">
      <c r="B30" s="111" t="s">
        <v>51</v>
      </c>
      <c r="C30" s="112"/>
      <c r="D30" s="112"/>
      <c r="E30" s="112"/>
      <c r="F30" s="112"/>
      <c r="G30" s="112"/>
      <c r="H30" s="113"/>
    </row>
    <row r="31" spans="2:13" ht="94.5" x14ac:dyDescent="0.3">
      <c r="B31" s="81" t="s">
        <v>27</v>
      </c>
      <c r="C31" s="126">
        <v>14655903586</v>
      </c>
      <c r="D31" s="126">
        <v>4000000000</v>
      </c>
      <c r="E31" s="126">
        <v>0</v>
      </c>
      <c r="F31" s="126">
        <f t="shared" si="3"/>
        <v>18655903586</v>
      </c>
      <c r="G31" s="126">
        <v>18655903586</v>
      </c>
      <c r="H31" s="82">
        <f t="shared" si="1"/>
        <v>1</v>
      </c>
      <c r="M31" s="9"/>
    </row>
    <row r="32" spans="2:13" ht="94.5" x14ac:dyDescent="0.3">
      <c r="B32" s="90" t="s">
        <v>27</v>
      </c>
      <c r="C32" s="127">
        <v>16544096414</v>
      </c>
      <c r="D32" s="127">
        <v>0</v>
      </c>
      <c r="E32" s="128">
        <v>0</v>
      </c>
      <c r="F32" s="128">
        <f t="shared" si="3"/>
        <v>16544096414</v>
      </c>
      <c r="G32" s="128">
        <v>16506280181</v>
      </c>
      <c r="H32" s="129">
        <f t="shared" si="1"/>
        <v>0.99771421587171127</v>
      </c>
      <c r="L32" s="10"/>
    </row>
    <row r="33" spans="2:12" ht="17.25" thickBot="1" x14ac:dyDescent="0.35">
      <c r="B33" s="130" t="s">
        <v>28</v>
      </c>
      <c r="C33" s="131">
        <f>+SUM(C32,C31)</f>
        <v>31200000000</v>
      </c>
      <c r="D33" s="131">
        <f t="shared" ref="D33:G33" si="7">+SUM(D32,D31)</f>
        <v>4000000000</v>
      </c>
      <c r="E33" s="131">
        <f t="shared" si="7"/>
        <v>0</v>
      </c>
      <c r="F33" s="131">
        <f t="shared" si="7"/>
        <v>35200000000</v>
      </c>
      <c r="G33" s="131">
        <f t="shared" si="7"/>
        <v>35162183767</v>
      </c>
      <c r="H33" s="132">
        <f t="shared" si="1"/>
        <v>0.99892567519886366</v>
      </c>
    </row>
    <row r="34" spans="2:12" ht="17.25" thickBot="1" x14ac:dyDescent="0.35">
      <c r="B34" s="133" t="s">
        <v>29</v>
      </c>
      <c r="C34" s="134">
        <f>+C33+C29</f>
        <v>343358309581</v>
      </c>
      <c r="D34" s="134">
        <f t="shared" ref="D34:G34" si="8">+D33+D29</f>
        <v>711850469341.62</v>
      </c>
      <c r="E34" s="134">
        <f t="shared" si="8"/>
        <v>369631686295.58002</v>
      </c>
      <c r="F34" s="134">
        <f t="shared" si="8"/>
        <v>685577092627.04004</v>
      </c>
      <c r="G34" s="134">
        <f t="shared" si="8"/>
        <v>509506827818.63</v>
      </c>
      <c r="H34" s="135">
        <f t="shared" si="1"/>
        <v>0.74317948090457309</v>
      </c>
    </row>
    <row r="35" spans="2:12" ht="3.75" customHeight="1" thickBot="1" x14ac:dyDescent="0.35">
      <c r="B35" s="136"/>
      <c r="C35" s="137"/>
      <c r="D35" s="137"/>
      <c r="E35" s="137"/>
      <c r="F35" s="137"/>
      <c r="G35" s="137"/>
      <c r="H35" s="138"/>
      <c r="I35" s="2"/>
    </row>
    <row r="36" spans="2:12" ht="17.25" thickBot="1" x14ac:dyDescent="0.35">
      <c r="B36" s="139" t="s">
        <v>30</v>
      </c>
      <c r="C36" s="140"/>
      <c r="D36" s="140"/>
      <c r="E36" s="140"/>
      <c r="F36" s="140"/>
      <c r="G36" s="140"/>
      <c r="H36" s="141"/>
    </row>
    <row r="37" spans="2:12" ht="17.25" thickBot="1" x14ac:dyDescent="0.35">
      <c r="B37" s="101" t="s">
        <v>61</v>
      </c>
      <c r="C37" s="102"/>
      <c r="D37" s="102"/>
      <c r="E37" s="102"/>
      <c r="F37" s="102"/>
      <c r="G37" s="102"/>
      <c r="H37" s="103"/>
    </row>
    <row r="38" spans="2:12" x14ac:dyDescent="0.3">
      <c r="B38" s="87" t="s">
        <v>11</v>
      </c>
      <c r="C38" s="65">
        <v>0</v>
      </c>
      <c r="D38" s="65">
        <v>116621736</v>
      </c>
      <c r="E38" s="65">
        <v>0</v>
      </c>
      <c r="F38" s="65">
        <f t="shared" ref="F38:F46" si="9">+SUM(C38,D38)-E38</f>
        <v>116621736</v>
      </c>
      <c r="G38" s="88">
        <v>2761044</v>
      </c>
      <c r="H38" s="114">
        <f>+G38/F38</f>
        <v>2.3675209225148219E-2</v>
      </c>
    </row>
    <row r="39" spans="2:12" ht="47.25" x14ac:dyDescent="0.3">
      <c r="B39" s="87" t="s">
        <v>31</v>
      </c>
      <c r="C39" s="65">
        <v>8296000000</v>
      </c>
      <c r="D39" s="65">
        <v>0</v>
      </c>
      <c r="E39" s="65">
        <f>998879343+386909880+970873788+1300000000</f>
        <v>3656663011</v>
      </c>
      <c r="F39" s="65">
        <f t="shared" si="9"/>
        <v>4639336989</v>
      </c>
      <c r="G39" s="88">
        <v>0</v>
      </c>
      <c r="H39" s="114">
        <f t="shared" ref="H39:H50" si="10">+G39/F39</f>
        <v>0</v>
      </c>
      <c r="I39" s="6"/>
      <c r="L39" s="8"/>
    </row>
    <row r="40" spans="2:12" ht="31.5" x14ac:dyDescent="0.3">
      <c r="B40" s="87" t="s">
        <v>13</v>
      </c>
      <c r="C40" s="65">
        <v>4028410000</v>
      </c>
      <c r="D40" s="65">
        <v>2715649653</v>
      </c>
      <c r="E40" s="65">
        <v>5946864</v>
      </c>
      <c r="F40" s="65">
        <f t="shared" si="9"/>
        <v>6738112789</v>
      </c>
      <c r="G40" s="88">
        <v>2430028170</v>
      </c>
      <c r="H40" s="114">
        <f t="shared" si="10"/>
        <v>0.36063928374233095</v>
      </c>
    </row>
    <row r="41" spans="2:12" ht="32.25" thickBot="1" x14ac:dyDescent="0.35">
      <c r="B41" s="123" t="s">
        <v>15</v>
      </c>
      <c r="C41" s="84">
        <f>SUM(C38:C40)</f>
        <v>12324410000</v>
      </c>
      <c r="D41" s="84">
        <f>SUM(D38:D40)</f>
        <v>2832271389</v>
      </c>
      <c r="E41" s="84">
        <f>SUM(E38:E40)</f>
        <v>3662609875</v>
      </c>
      <c r="F41" s="84">
        <f>SUM(F38:F40)</f>
        <v>11494071514</v>
      </c>
      <c r="G41" s="84">
        <f>SUM(G38:G40)</f>
        <v>2432789214</v>
      </c>
      <c r="H41" s="142">
        <f t="shared" si="10"/>
        <v>0.21165600118607369</v>
      </c>
      <c r="I41" s="6"/>
      <c r="J41" s="7"/>
    </row>
    <row r="42" spans="2:12" x14ac:dyDescent="0.3">
      <c r="B42" s="111" t="s">
        <v>55</v>
      </c>
      <c r="C42" s="112"/>
      <c r="D42" s="112"/>
      <c r="E42" s="112"/>
      <c r="F42" s="112"/>
      <c r="G42" s="112"/>
      <c r="H42" s="113"/>
    </row>
    <row r="43" spans="2:12" ht="31.5" x14ac:dyDescent="0.3">
      <c r="B43" s="87" t="s">
        <v>16</v>
      </c>
      <c r="C43" s="65">
        <v>1493800000</v>
      </c>
      <c r="D43" s="65">
        <v>4443428606</v>
      </c>
      <c r="E43" s="65">
        <v>515000</v>
      </c>
      <c r="F43" s="65">
        <f t="shared" si="9"/>
        <v>5936713606</v>
      </c>
      <c r="G43" s="88">
        <v>3901583892</v>
      </c>
      <c r="H43" s="89">
        <f t="shared" si="10"/>
        <v>0.65719590853377607</v>
      </c>
    </row>
    <row r="44" spans="2:12" ht="32.25" thickBot="1" x14ac:dyDescent="0.35">
      <c r="B44" s="123" t="s">
        <v>48</v>
      </c>
      <c r="C44" s="84">
        <f>SUM(C43)</f>
        <v>1493800000</v>
      </c>
      <c r="D44" s="84">
        <f t="shared" ref="D44:G44" si="11">SUM(D43)</f>
        <v>4443428606</v>
      </c>
      <c r="E44" s="84">
        <f t="shared" si="11"/>
        <v>515000</v>
      </c>
      <c r="F44" s="84">
        <f t="shared" si="11"/>
        <v>5936713606</v>
      </c>
      <c r="G44" s="84">
        <f t="shared" si="11"/>
        <v>3901583892</v>
      </c>
      <c r="H44" s="142">
        <f>+G44/F44</f>
        <v>0.65719590853377607</v>
      </c>
      <c r="J44" s="8"/>
    </row>
    <row r="45" spans="2:12" x14ac:dyDescent="0.3">
      <c r="B45" s="111" t="s">
        <v>18</v>
      </c>
      <c r="C45" s="112"/>
      <c r="D45" s="112"/>
      <c r="E45" s="112"/>
      <c r="F45" s="112"/>
      <c r="G45" s="112"/>
      <c r="H45" s="113"/>
    </row>
    <row r="46" spans="2:12" ht="32.25" thickBot="1" x14ac:dyDescent="0.35">
      <c r="B46" s="90" t="s">
        <v>24</v>
      </c>
      <c r="C46" s="143">
        <v>0</v>
      </c>
      <c r="D46" s="143">
        <v>515000</v>
      </c>
      <c r="E46" s="143">
        <v>0</v>
      </c>
      <c r="F46" s="48">
        <f t="shared" si="9"/>
        <v>515000</v>
      </c>
      <c r="G46" s="91">
        <v>0</v>
      </c>
      <c r="H46" s="129">
        <f t="shared" si="10"/>
        <v>0</v>
      </c>
    </row>
    <row r="47" spans="2:12" ht="32.25" thickBot="1" x14ac:dyDescent="0.35">
      <c r="B47" s="38" t="s">
        <v>49</v>
      </c>
      <c r="C47" s="39">
        <f>+C46</f>
        <v>0</v>
      </c>
      <c r="D47" s="39">
        <f t="shared" ref="D47:G47" si="12">+D46</f>
        <v>515000</v>
      </c>
      <c r="E47" s="39">
        <f t="shared" si="12"/>
        <v>0</v>
      </c>
      <c r="F47" s="39">
        <f t="shared" si="12"/>
        <v>515000</v>
      </c>
      <c r="G47" s="39">
        <f t="shared" si="12"/>
        <v>0</v>
      </c>
      <c r="H47" s="144">
        <f t="shared" si="10"/>
        <v>0</v>
      </c>
    </row>
    <row r="48" spans="2:12" ht="17.25" thickBot="1" x14ac:dyDescent="0.35">
      <c r="B48" s="145" t="s">
        <v>32</v>
      </c>
      <c r="C48" s="146">
        <f>+C47+C44+C41</f>
        <v>13818210000</v>
      </c>
      <c r="D48" s="146">
        <f t="shared" ref="D48:G48" si="13">+D47+D44+D41</f>
        <v>7276214995</v>
      </c>
      <c r="E48" s="146">
        <f t="shared" si="13"/>
        <v>3663124875</v>
      </c>
      <c r="F48" s="146">
        <f>+F47+F44+F41</f>
        <v>17431300120</v>
      </c>
      <c r="G48" s="146">
        <f t="shared" si="13"/>
        <v>6334373106</v>
      </c>
      <c r="H48" s="147">
        <f t="shared" si="10"/>
        <v>0.36339074322587017</v>
      </c>
      <c r="J48" s="6"/>
      <c r="K48" s="6"/>
    </row>
    <row r="49" spans="2:8" ht="17.25" thickBot="1" x14ac:dyDescent="0.35">
      <c r="B49" s="148"/>
      <c r="C49" s="149"/>
      <c r="D49" s="149"/>
      <c r="E49" s="149"/>
      <c r="F49" s="150"/>
      <c r="G49" s="151"/>
      <c r="H49" s="152"/>
    </row>
    <row r="50" spans="2:8" ht="17.25" thickBot="1" x14ac:dyDescent="0.35">
      <c r="B50" s="24" t="s">
        <v>33</v>
      </c>
      <c r="C50" s="153">
        <f>+SUM(C48,C34)</f>
        <v>357176519581</v>
      </c>
      <c r="D50" s="153">
        <f t="shared" ref="D50:G50" si="14">+SUM(D48,D34)</f>
        <v>719126684336.62</v>
      </c>
      <c r="E50" s="153">
        <f t="shared" si="14"/>
        <v>373294811170.58002</v>
      </c>
      <c r="F50" s="153">
        <f>+SUM(F48,F34)</f>
        <v>703008392747.04004</v>
      </c>
      <c r="G50" s="153">
        <f t="shared" si="14"/>
        <v>515841200924.63</v>
      </c>
      <c r="H50" s="154">
        <f t="shared" si="10"/>
        <v>0.73376250731368231</v>
      </c>
    </row>
    <row r="51" spans="2:8" x14ac:dyDescent="0.3">
      <c r="B51" s="3"/>
      <c r="C51" s="4"/>
      <c r="D51" s="4"/>
      <c r="E51" s="4"/>
      <c r="F51" s="4"/>
      <c r="G51" s="4"/>
      <c r="H51" s="5"/>
    </row>
    <row r="52" spans="2:8" x14ac:dyDescent="0.3">
      <c r="G52" s="6"/>
    </row>
    <row r="53" spans="2:8" x14ac:dyDescent="0.3">
      <c r="E53" s="6"/>
    </row>
  </sheetData>
  <mergeCells count="11">
    <mergeCell ref="B37:H37"/>
    <mergeCell ref="B42:H42"/>
    <mergeCell ref="B45:H45"/>
    <mergeCell ref="D4:E4"/>
    <mergeCell ref="B36:H36"/>
    <mergeCell ref="B2:H2"/>
    <mergeCell ref="B3:H3"/>
    <mergeCell ref="B16:H16"/>
    <mergeCell ref="B19:H19"/>
    <mergeCell ref="B30:H30"/>
    <mergeCell ref="B6:H6"/>
  </mergeCells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H32"/>
  <sheetViews>
    <sheetView topLeftCell="A22" workbookViewId="0">
      <selection activeCell="C25" sqref="C25"/>
    </sheetView>
  </sheetViews>
  <sheetFormatPr baseColWidth="10" defaultRowHeight="16.5" x14ac:dyDescent="0.3"/>
  <cols>
    <col min="1" max="1" width="7.7109375" style="1" customWidth="1"/>
    <col min="2" max="2" width="27" style="1" bestFit="1" customWidth="1"/>
    <col min="3" max="3" width="18.42578125" style="1" bestFit="1" customWidth="1"/>
    <col min="4" max="4" width="13.42578125" style="1" customWidth="1"/>
    <col min="5" max="5" width="17" style="1" customWidth="1"/>
    <col min="6" max="6" width="17.28515625" style="1" bestFit="1" customWidth="1"/>
    <col min="7" max="7" width="17.140625" style="1" bestFit="1" customWidth="1"/>
    <col min="8" max="8" width="7.28515625" style="1" bestFit="1" customWidth="1"/>
    <col min="9" max="16384" width="11.42578125" style="1"/>
  </cols>
  <sheetData>
    <row r="1" spans="2:8" ht="17.25" thickBot="1" x14ac:dyDescent="0.35"/>
    <row r="2" spans="2:8" x14ac:dyDescent="0.3">
      <c r="B2" s="15" t="s">
        <v>34</v>
      </c>
      <c r="C2" s="16"/>
      <c r="D2" s="16"/>
      <c r="E2" s="16"/>
      <c r="F2" s="16"/>
      <c r="G2" s="16"/>
      <c r="H2" s="17"/>
    </row>
    <row r="3" spans="2:8" ht="17.25" thickBot="1" x14ac:dyDescent="0.35">
      <c r="B3" s="18" t="s">
        <v>61</v>
      </c>
      <c r="C3" s="19"/>
      <c r="D3" s="19"/>
      <c r="E3" s="19"/>
      <c r="F3" s="19"/>
      <c r="G3" s="19"/>
      <c r="H3" s="20"/>
    </row>
    <row r="4" spans="2:8" ht="17.25" thickBot="1" x14ac:dyDescent="0.35">
      <c r="B4" s="21" t="s">
        <v>1</v>
      </c>
      <c r="C4" s="22"/>
      <c r="D4" s="22"/>
      <c r="E4" s="22"/>
      <c r="F4" s="22"/>
      <c r="G4" s="22"/>
      <c r="H4" s="23"/>
    </row>
    <row r="5" spans="2:8" ht="32.25" thickBot="1" x14ac:dyDescent="0.35">
      <c r="B5" s="24" t="s">
        <v>2</v>
      </c>
      <c r="C5" s="25" t="s">
        <v>3</v>
      </c>
      <c r="D5" s="25" t="s">
        <v>4</v>
      </c>
      <c r="E5" s="25" t="s">
        <v>5</v>
      </c>
      <c r="F5" s="25" t="s">
        <v>6</v>
      </c>
      <c r="G5" s="25" t="s">
        <v>7</v>
      </c>
      <c r="H5" s="26" t="s">
        <v>8</v>
      </c>
    </row>
    <row r="6" spans="2:8" ht="17.25" thickBot="1" x14ac:dyDescent="0.35">
      <c r="B6" s="27" t="s">
        <v>35</v>
      </c>
      <c r="C6" s="28">
        <v>941000000</v>
      </c>
      <c r="D6" s="29">
        <v>0</v>
      </c>
      <c r="E6" s="29">
        <v>0</v>
      </c>
      <c r="F6" s="29">
        <f>+SUM(C6,D6)-E6</f>
        <v>941000000</v>
      </c>
      <c r="G6" s="30">
        <v>818584830</v>
      </c>
      <c r="H6" s="31">
        <f>+G6/F6</f>
        <v>0.86990948990435701</v>
      </c>
    </row>
    <row r="7" spans="2:8" ht="32.25" thickBot="1" x14ac:dyDescent="0.35">
      <c r="B7" s="32" t="s">
        <v>16</v>
      </c>
      <c r="C7" s="33">
        <v>29269750000</v>
      </c>
      <c r="D7" s="34">
        <v>0</v>
      </c>
      <c r="E7" s="34">
        <v>0</v>
      </c>
      <c r="F7" s="35">
        <f>+SUM(C7,D7)-E7</f>
        <v>29269750000</v>
      </c>
      <c r="G7" s="36">
        <v>28525163888.119999</v>
      </c>
      <c r="H7" s="37">
        <f t="shared" ref="H7:H27" si="0">+G7/F7</f>
        <v>0.97456124114896781</v>
      </c>
    </row>
    <row r="8" spans="2:8" ht="32.25" thickBot="1" x14ac:dyDescent="0.35">
      <c r="B8" s="38" t="s">
        <v>48</v>
      </c>
      <c r="C8" s="39">
        <f>+SUM(C7,C6)</f>
        <v>30210750000</v>
      </c>
      <c r="D8" s="39">
        <f t="shared" ref="D8:G8" si="1">+SUM(D7,D6)</f>
        <v>0</v>
      </c>
      <c r="E8" s="39">
        <f t="shared" si="1"/>
        <v>0</v>
      </c>
      <c r="F8" s="39">
        <f t="shared" si="1"/>
        <v>30210750000</v>
      </c>
      <c r="G8" s="40">
        <f t="shared" si="1"/>
        <v>29343748718.119999</v>
      </c>
      <c r="H8" s="41">
        <f>+G8/F8</f>
        <v>0.97130156378507648</v>
      </c>
    </row>
    <row r="9" spans="2:8" ht="31.5" x14ac:dyDescent="0.3">
      <c r="B9" s="27" t="s">
        <v>20</v>
      </c>
      <c r="C9" s="42">
        <v>121000000</v>
      </c>
      <c r="D9" s="43">
        <v>0</v>
      </c>
      <c r="E9" s="43">
        <v>0</v>
      </c>
      <c r="F9" s="43">
        <v>121000000</v>
      </c>
      <c r="G9" s="44">
        <v>0</v>
      </c>
      <c r="H9" s="45">
        <f t="shared" si="0"/>
        <v>0</v>
      </c>
    </row>
    <row r="10" spans="2:8" ht="32.25" thickBot="1" x14ac:dyDescent="0.35">
      <c r="B10" s="46" t="s">
        <v>24</v>
      </c>
      <c r="C10" s="47">
        <v>454000</v>
      </c>
      <c r="D10" s="48">
        <v>0</v>
      </c>
      <c r="E10" s="48">
        <v>0</v>
      </c>
      <c r="F10" s="48">
        <v>454000</v>
      </c>
      <c r="G10" s="49">
        <v>0</v>
      </c>
      <c r="H10" s="50">
        <f t="shared" si="0"/>
        <v>0</v>
      </c>
    </row>
    <row r="11" spans="2:8" ht="32.25" thickBot="1" x14ac:dyDescent="0.35">
      <c r="B11" s="51" t="s">
        <v>49</v>
      </c>
      <c r="C11" s="52">
        <f>+SUM(C10,C9)</f>
        <v>121454000</v>
      </c>
      <c r="D11" s="52">
        <f t="shared" ref="D11:G11" si="2">+SUM(D10,D9)</f>
        <v>0</v>
      </c>
      <c r="E11" s="52">
        <f t="shared" si="2"/>
        <v>0</v>
      </c>
      <c r="F11" s="52">
        <f t="shared" si="2"/>
        <v>121454000</v>
      </c>
      <c r="G11" s="52">
        <f t="shared" si="2"/>
        <v>0</v>
      </c>
      <c r="H11" s="41">
        <f>+G11/F11</f>
        <v>0</v>
      </c>
    </row>
    <row r="12" spans="2:8" ht="18.75" customHeight="1" thickBot="1" x14ac:dyDescent="0.35">
      <c r="B12" s="53" t="s">
        <v>50</v>
      </c>
      <c r="C12" s="54">
        <f>+SUM(C11,C8)</f>
        <v>30332204000</v>
      </c>
      <c r="D12" s="54">
        <f t="shared" ref="D12:G12" si="3">+SUM(D11,D8)</f>
        <v>0</v>
      </c>
      <c r="E12" s="54">
        <f t="shared" si="3"/>
        <v>0</v>
      </c>
      <c r="F12" s="54">
        <f t="shared" si="3"/>
        <v>30332204000</v>
      </c>
      <c r="G12" s="54">
        <f t="shared" si="3"/>
        <v>29343748718.119999</v>
      </c>
      <c r="H12" s="55">
        <f>+G12/F12</f>
        <v>0.96741234887250527</v>
      </c>
    </row>
    <row r="13" spans="2:8" ht="18.75" customHeight="1" thickBot="1" x14ac:dyDescent="0.35">
      <c r="B13" s="56" t="s">
        <v>51</v>
      </c>
      <c r="C13" s="57"/>
      <c r="D13" s="57"/>
      <c r="E13" s="57"/>
      <c r="F13" s="57"/>
      <c r="G13" s="57"/>
      <c r="H13" s="58"/>
    </row>
    <row r="14" spans="2:8" ht="78.75" x14ac:dyDescent="0.3">
      <c r="B14" s="59" t="s">
        <v>56</v>
      </c>
      <c r="C14" s="60">
        <v>1855550000</v>
      </c>
      <c r="D14" s="61">
        <v>0</v>
      </c>
      <c r="E14" s="60">
        <v>134328921</v>
      </c>
      <c r="F14" s="43">
        <f t="shared" ref="F14:F15" si="4">+C14+D14-E14</f>
        <v>1721221079</v>
      </c>
      <c r="G14" s="60">
        <v>1186974710</v>
      </c>
      <c r="H14" s="45">
        <f t="shared" si="0"/>
        <v>0.68961199957509933</v>
      </c>
    </row>
    <row r="15" spans="2:8" ht="63" x14ac:dyDescent="0.3">
      <c r="B15" s="62" t="s">
        <v>57</v>
      </c>
      <c r="C15" s="63">
        <v>2880036940</v>
      </c>
      <c r="D15" s="64">
        <v>0</v>
      </c>
      <c r="E15" s="63">
        <v>208494653</v>
      </c>
      <c r="F15" s="65">
        <f t="shared" si="4"/>
        <v>2671542287</v>
      </c>
      <c r="G15" s="63">
        <v>2668931590</v>
      </c>
      <c r="H15" s="45">
        <f t="shared" si="0"/>
        <v>0.99902277534115635</v>
      </c>
    </row>
    <row r="16" spans="2:8" ht="75.75" customHeight="1" x14ac:dyDescent="0.3">
      <c r="B16" s="66" t="s">
        <v>36</v>
      </c>
      <c r="C16" s="65">
        <v>7000000000</v>
      </c>
      <c r="D16" s="67">
        <v>0</v>
      </c>
      <c r="E16" s="65">
        <v>506751338</v>
      </c>
      <c r="F16" s="65">
        <f>+C16+D16-E16</f>
        <v>6493248662</v>
      </c>
      <c r="G16" s="65">
        <v>0</v>
      </c>
      <c r="H16" s="45">
        <f t="shared" si="0"/>
        <v>0</v>
      </c>
    </row>
    <row r="17" spans="2:8" ht="52.5" customHeight="1" x14ac:dyDescent="0.3">
      <c r="B17" s="66" t="s">
        <v>37</v>
      </c>
      <c r="C17" s="65">
        <v>5636345365</v>
      </c>
      <c r="D17" s="67">
        <v>0</v>
      </c>
      <c r="E17" s="65">
        <v>0</v>
      </c>
      <c r="F17" s="65">
        <f t="shared" ref="F17:F25" si="5">+C17+D17-E17</f>
        <v>5636345365</v>
      </c>
      <c r="G17" s="65">
        <v>5636345365</v>
      </c>
      <c r="H17" s="68">
        <f t="shared" si="0"/>
        <v>1</v>
      </c>
    </row>
    <row r="18" spans="2:8" ht="58.5" customHeight="1" x14ac:dyDescent="0.3">
      <c r="B18" s="66" t="s">
        <v>37</v>
      </c>
      <c r="C18" s="65">
        <v>14363654635</v>
      </c>
      <c r="D18" s="67">
        <v>0</v>
      </c>
      <c r="E18" s="65">
        <v>0</v>
      </c>
      <c r="F18" s="65">
        <f t="shared" si="5"/>
        <v>14363654635</v>
      </c>
      <c r="G18" s="65">
        <v>14283654635</v>
      </c>
      <c r="H18" s="68">
        <f t="shared" si="0"/>
        <v>0.9944303868317006</v>
      </c>
    </row>
    <row r="19" spans="2:8" ht="77.25" customHeight="1" x14ac:dyDescent="0.3">
      <c r="B19" s="66" t="s">
        <v>38</v>
      </c>
      <c r="C19" s="65">
        <v>2945606126</v>
      </c>
      <c r="D19" s="67">
        <v>0</v>
      </c>
      <c r="E19" s="65">
        <v>213241407</v>
      </c>
      <c r="F19" s="65">
        <f t="shared" si="5"/>
        <v>2732364719</v>
      </c>
      <c r="G19" s="65">
        <v>1911753472</v>
      </c>
      <c r="H19" s="68">
        <f t="shared" si="0"/>
        <v>0.69966994475747368</v>
      </c>
    </row>
    <row r="20" spans="2:8" ht="63" x14ac:dyDescent="0.3">
      <c r="B20" s="66" t="s">
        <v>39</v>
      </c>
      <c r="C20" s="65">
        <v>1699351400</v>
      </c>
      <c r="D20" s="67">
        <v>0</v>
      </c>
      <c r="E20" s="65">
        <v>123021228</v>
      </c>
      <c r="F20" s="65">
        <f t="shared" si="5"/>
        <v>1576330172</v>
      </c>
      <c r="G20" s="65">
        <v>892540002</v>
      </c>
      <c r="H20" s="68">
        <f t="shared" si="0"/>
        <v>0.56621386677359109</v>
      </c>
    </row>
    <row r="21" spans="2:8" ht="78.75" x14ac:dyDescent="0.3">
      <c r="B21" s="66" t="s">
        <v>40</v>
      </c>
      <c r="C21" s="65">
        <v>1888110169</v>
      </c>
      <c r="D21" s="67">
        <v>0</v>
      </c>
      <c r="E21" s="65">
        <v>136686051</v>
      </c>
      <c r="F21" s="65">
        <f t="shared" si="5"/>
        <v>1751424118</v>
      </c>
      <c r="G21" s="65">
        <v>1550453058</v>
      </c>
      <c r="H21" s="68">
        <f t="shared" si="0"/>
        <v>0.88525277348042097</v>
      </c>
    </row>
    <row r="22" spans="2:8" ht="58.5" customHeight="1" x14ac:dyDescent="0.3">
      <c r="B22" s="66" t="s">
        <v>41</v>
      </c>
      <c r="C22" s="65">
        <v>3000000000</v>
      </c>
      <c r="D22" s="67">
        <v>0</v>
      </c>
      <c r="E22" s="65">
        <v>217179145</v>
      </c>
      <c r="F22" s="65">
        <f t="shared" si="5"/>
        <v>2782820855</v>
      </c>
      <c r="G22" s="65">
        <v>2477780932</v>
      </c>
      <c r="H22" s="68">
        <f t="shared" si="0"/>
        <v>0.89038463526966771</v>
      </c>
    </row>
    <row r="23" spans="2:8" ht="72.75" customHeight="1" x14ac:dyDescent="0.3">
      <c r="B23" s="66" t="s">
        <v>42</v>
      </c>
      <c r="C23" s="65">
        <v>1002205561</v>
      </c>
      <c r="D23" s="67">
        <v>0</v>
      </c>
      <c r="E23" s="65">
        <v>0</v>
      </c>
      <c r="F23" s="65">
        <f t="shared" si="5"/>
        <v>1002205561</v>
      </c>
      <c r="G23" s="65">
        <v>989597641</v>
      </c>
      <c r="H23" s="68">
        <f t="shared" si="0"/>
        <v>0.98741982634039682</v>
      </c>
    </row>
    <row r="24" spans="2:8" ht="31.5" x14ac:dyDescent="0.3">
      <c r="B24" s="66" t="s">
        <v>43</v>
      </c>
      <c r="C24" s="65">
        <v>5975139804</v>
      </c>
      <c r="D24" s="67">
        <v>0</v>
      </c>
      <c r="E24" s="65">
        <v>492503380</v>
      </c>
      <c r="F24" s="65">
        <f t="shared" si="5"/>
        <v>5482636424</v>
      </c>
      <c r="G24" s="65">
        <v>1905773129</v>
      </c>
      <c r="H24" s="68">
        <f t="shared" si="0"/>
        <v>0.34760158829018134</v>
      </c>
    </row>
    <row r="25" spans="2:8" ht="51" customHeight="1" thickBot="1" x14ac:dyDescent="0.35">
      <c r="B25" s="69" t="s">
        <v>44</v>
      </c>
      <c r="C25" s="34">
        <v>3500000000</v>
      </c>
      <c r="D25" s="70">
        <v>0</v>
      </c>
      <c r="E25" s="34">
        <v>253375669</v>
      </c>
      <c r="F25" s="34">
        <f t="shared" si="5"/>
        <v>3246624331</v>
      </c>
      <c r="G25" s="34">
        <v>0</v>
      </c>
      <c r="H25" s="71">
        <f t="shared" si="0"/>
        <v>0</v>
      </c>
    </row>
    <row r="26" spans="2:8" ht="21.75" customHeight="1" thickBot="1" x14ac:dyDescent="0.35">
      <c r="B26" s="53" t="s">
        <v>28</v>
      </c>
      <c r="C26" s="54">
        <f>+SUM(C25,C24,C23,C22,C21,C20,C19,C18,C17,C16+C15+C14)</f>
        <v>51746000000</v>
      </c>
      <c r="D26" s="54">
        <f t="shared" ref="D26" si="6">+SUM(D25,D24,D23,D22,D21,D20,D19,D18,D17,D16+D15+D14)</f>
        <v>0</v>
      </c>
      <c r="E26" s="54">
        <f>+SUM(E14:E25)</f>
        <v>2285581792</v>
      </c>
      <c r="F26" s="54">
        <f>+C26+D26-E26</f>
        <v>49460418208</v>
      </c>
      <c r="G26" s="54">
        <f>+SUM(G14:G25)</f>
        <v>33503804534</v>
      </c>
      <c r="H26" s="72">
        <f>+G26/F26</f>
        <v>0.6773861958284233</v>
      </c>
    </row>
    <row r="27" spans="2:8" ht="17.25" thickBot="1" x14ac:dyDescent="0.35">
      <c r="B27" s="73" t="s">
        <v>45</v>
      </c>
      <c r="C27" s="74">
        <f>+C26+C12</f>
        <v>82078204000</v>
      </c>
      <c r="D27" s="74">
        <f>SUM(D6:D25)</f>
        <v>0</v>
      </c>
      <c r="E27" s="75">
        <f>+E26+E12</f>
        <v>2285581792</v>
      </c>
      <c r="F27" s="75">
        <f>+F26+F12</f>
        <v>79792622208</v>
      </c>
      <c r="G27" s="75">
        <f>+G26+G12</f>
        <v>62847553252.119995</v>
      </c>
      <c r="H27" s="76">
        <f t="shared" si="0"/>
        <v>0.78763614370626489</v>
      </c>
    </row>
    <row r="29" spans="2:8" hidden="1" x14ac:dyDescent="0.3">
      <c r="E29" s="11" t="s">
        <v>63</v>
      </c>
      <c r="F29" s="7"/>
      <c r="G29" s="6">
        <v>33447137314</v>
      </c>
      <c r="H29" s="1">
        <v>41.92</v>
      </c>
    </row>
    <row r="30" spans="2:8" hidden="1" x14ac:dyDescent="0.3">
      <c r="E30" s="1" t="s">
        <v>64</v>
      </c>
      <c r="F30" s="7">
        <v>23937786662.400002</v>
      </c>
      <c r="G30" s="7">
        <v>13038794401</v>
      </c>
      <c r="H30" s="1">
        <v>16.340852124161337</v>
      </c>
    </row>
    <row r="31" spans="2:8" hidden="1" x14ac:dyDescent="0.3">
      <c r="E31" s="12" t="s">
        <v>65</v>
      </c>
      <c r="F31" s="13">
        <f>+F27*0.3</f>
        <v>23937786662.399998</v>
      </c>
      <c r="G31" s="14">
        <f>+G27-G29-G30</f>
        <v>16361621537.119995</v>
      </c>
      <c r="H31" s="13">
        <f>+G31*100/F27</f>
        <v>20.505180910672692</v>
      </c>
    </row>
    <row r="32" spans="2:8" hidden="1" x14ac:dyDescent="0.3"/>
  </sheetData>
  <mergeCells count="4">
    <mergeCell ref="B2:H2"/>
    <mergeCell ref="B3:H3"/>
    <mergeCell ref="B13:H13"/>
    <mergeCell ref="B4:H4"/>
  </mergeCells>
  <pageMargins left="0.7" right="0.7" top="0.75" bottom="0.75" header="0.3" footer="0.3"/>
  <pageSetup orientation="portrait" r:id="rId1"/>
  <ignoredErrors>
    <ignoredError sqref="F2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H17"/>
  <sheetViews>
    <sheetView topLeftCell="A10" workbookViewId="0">
      <selection activeCell="D12" sqref="D12"/>
    </sheetView>
  </sheetViews>
  <sheetFormatPr baseColWidth="10" defaultRowHeight="16.5" x14ac:dyDescent="0.3"/>
  <cols>
    <col min="1" max="1" width="11.5703125" style="1" customWidth="1"/>
    <col min="2" max="2" width="24.5703125" style="1" customWidth="1"/>
    <col min="3" max="3" width="18.28515625" style="1" customWidth="1"/>
    <col min="4" max="4" width="11.5703125" style="1" bestFit="1" customWidth="1"/>
    <col min="5" max="5" width="15.28515625" style="1" bestFit="1" customWidth="1"/>
    <col min="6" max="6" width="19.140625" style="1" customWidth="1"/>
    <col min="7" max="7" width="16.7109375" style="1" customWidth="1"/>
    <col min="8" max="8" width="5.7109375" style="1" bestFit="1" customWidth="1"/>
    <col min="9" max="16384" width="11.42578125" style="1"/>
  </cols>
  <sheetData>
    <row r="1" spans="2:8" ht="17.25" thickBot="1" x14ac:dyDescent="0.35"/>
    <row r="2" spans="2:8" ht="17.25" thickBot="1" x14ac:dyDescent="0.35">
      <c r="B2" s="77" t="s">
        <v>46</v>
      </c>
      <c r="C2" s="78"/>
      <c r="D2" s="78"/>
      <c r="E2" s="78"/>
      <c r="F2" s="78"/>
      <c r="G2" s="78"/>
      <c r="H2" s="79"/>
    </row>
    <row r="3" spans="2:8" ht="17.25" thickBot="1" x14ac:dyDescent="0.35">
      <c r="B3" s="77" t="s">
        <v>62</v>
      </c>
      <c r="C3" s="78"/>
      <c r="D3" s="78"/>
      <c r="E3" s="78"/>
      <c r="F3" s="78"/>
      <c r="G3" s="78"/>
      <c r="H3" s="79"/>
    </row>
    <row r="4" spans="2:8" ht="17.25" thickBot="1" x14ac:dyDescent="0.35">
      <c r="B4" s="21" t="s">
        <v>1</v>
      </c>
      <c r="C4" s="22"/>
      <c r="D4" s="22"/>
      <c r="E4" s="22"/>
      <c r="F4" s="22"/>
      <c r="G4" s="22"/>
      <c r="H4" s="23"/>
    </row>
    <row r="5" spans="2:8" ht="48" thickBot="1" x14ac:dyDescent="0.35">
      <c r="B5" s="80" t="s">
        <v>2</v>
      </c>
      <c r="C5" s="80" t="s">
        <v>3</v>
      </c>
      <c r="D5" s="80" t="s">
        <v>4</v>
      </c>
      <c r="E5" s="80" t="s">
        <v>5</v>
      </c>
      <c r="F5" s="80" t="s">
        <v>6</v>
      </c>
      <c r="G5" s="80" t="s">
        <v>7</v>
      </c>
      <c r="H5" s="80" t="s">
        <v>8</v>
      </c>
    </row>
    <row r="6" spans="2:8" ht="31.5" x14ac:dyDescent="0.3">
      <c r="B6" s="81" t="s">
        <v>16</v>
      </c>
      <c r="C6" s="29">
        <v>4850000</v>
      </c>
      <c r="D6" s="29">
        <v>0</v>
      </c>
      <c r="E6" s="29">
        <v>0</v>
      </c>
      <c r="F6" s="29">
        <f>+SUM(C6,D6)-E6</f>
        <v>4850000</v>
      </c>
      <c r="G6" s="29">
        <v>3455000</v>
      </c>
      <c r="H6" s="82">
        <f>+G6/F6</f>
        <v>0.71237113402061858</v>
      </c>
    </row>
    <row r="7" spans="2:8" ht="32.25" thickBot="1" x14ac:dyDescent="0.35">
      <c r="B7" s="83" t="s">
        <v>48</v>
      </c>
      <c r="C7" s="84">
        <f>SUM(C5:C6)</f>
        <v>4850000</v>
      </c>
      <c r="D7" s="84">
        <f t="shared" ref="D7:F7" si="0">SUM(D5:D6)</f>
        <v>0</v>
      </c>
      <c r="E7" s="84">
        <f t="shared" si="0"/>
        <v>0</v>
      </c>
      <c r="F7" s="84">
        <f t="shared" si="0"/>
        <v>4850000</v>
      </c>
      <c r="G7" s="84">
        <f>+G6</f>
        <v>3455000</v>
      </c>
      <c r="H7" s="85">
        <f>+G7/F7</f>
        <v>0.71237113402061858</v>
      </c>
    </row>
    <row r="8" spans="2:8" ht="17.25" thickBot="1" x14ac:dyDescent="0.35">
      <c r="B8" s="56" t="s">
        <v>52</v>
      </c>
      <c r="C8" s="57"/>
      <c r="D8" s="57"/>
      <c r="E8" s="57"/>
      <c r="F8" s="57"/>
      <c r="G8" s="57"/>
      <c r="H8" s="58"/>
    </row>
    <row r="9" spans="2:8" ht="31.5" x14ac:dyDescent="0.3">
      <c r="B9" s="81" t="s">
        <v>20</v>
      </c>
      <c r="C9" s="43">
        <v>6500000</v>
      </c>
      <c r="D9" s="43">
        <v>0</v>
      </c>
      <c r="E9" s="43">
        <v>0</v>
      </c>
      <c r="F9" s="29">
        <f>+SUM(C9,D9)-E9</f>
        <v>6500000</v>
      </c>
      <c r="G9" s="43">
        <v>0</v>
      </c>
      <c r="H9" s="86">
        <f t="shared" ref="H9:H15" si="1">+G9/F9</f>
        <v>0</v>
      </c>
    </row>
    <row r="10" spans="2:8" ht="32.25" thickBot="1" x14ac:dyDescent="0.35">
      <c r="B10" s="87" t="s">
        <v>20</v>
      </c>
      <c r="C10" s="65">
        <v>8000000</v>
      </c>
      <c r="D10" s="65">
        <v>0</v>
      </c>
      <c r="E10" s="65">
        <v>0</v>
      </c>
      <c r="F10" s="88">
        <f>+SUM(C10,D10)-E10</f>
        <v>8000000</v>
      </c>
      <c r="G10" s="65">
        <v>0</v>
      </c>
      <c r="H10" s="89">
        <f t="shared" si="1"/>
        <v>0</v>
      </c>
    </row>
    <row r="11" spans="2:8" ht="17.25" thickBot="1" x14ac:dyDescent="0.35">
      <c r="B11" s="56" t="s">
        <v>53</v>
      </c>
      <c r="C11" s="57"/>
      <c r="D11" s="57"/>
      <c r="E11" s="57"/>
      <c r="F11" s="57"/>
      <c r="G11" s="57"/>
      <c r="H11" s="58"/>
    </row>
    <row r="12" spans="2:8" ht="47.25" x14ac:dyDescent="0.3">
      <c r="B12" s="81" t="s">
        <v>47</v>
      </c>
      <c r="C12" s="43">
        <v>2145000000</v>
      </c>
      <c r="D12" s="43">
        <v>0</v>
      </c>
      <c r="E12" s="43">
        <v>337381800</v>
      </c>
      <c r="F12" s="29">
        <f>+SUM(C12,D12)-E12</f>
        <v>1807618200</v>
      </c>
      <c r="G12" s="43">
        <v>1807618200</v>
      </c>
      <c r="H12" s="82">
        <f t="shared" si="1"/>
        <v>1</v>
      </c>
    </row>
    <row r="13" spans="2:8" ht="48" thickBot="1" x14ac:dyDescent="0.35">
      <c r="B13" s="90" t="s">
        <v>47</v>
      </c>
      <c r="C13" s="48">
        <v>9885000000</v>
      </c>
      <c r="D13" s="48">
        <v>0</v>
      </c>
      <c r="E13" s="48">
        <v>0</v>
      </c>
      <c r="F13" s="91">
        <f>+SUM(C13,D13)-E13</f>
        <v>9885000000</v>
      </c>
      <c r="G13" s="48">
        <v>9510676400</v>
      </c>
      <c r="H13" s="92">
        <f t="shared" si="1"/>
        <v>0.9621321598381386</v>
      </c>
    </row>
    <row r="14" spans="2:8" ht="32.25" thickBot="1" x14ac:dyDescent="0.35">
      <c r="B14" s="93" t="s">
        <v>49</v>
      </c>
      <c r="C14" s="94">
        <f>+SUM(C13,C12,C10,C9)</f>
        <v>12044500000</v>
      </c>
      <c r="D14" s="94">
        <f t="shared" ref="D14:G14" si="2">+SUM(D13,D12,D10,D9)</f>
        <v>0</v>
      </c>
      <c r="E14" s="94">
        <f t="shared" si="2"/>
        <v>337381800</v>
      </c>
      <c r="F14" s="94">
        <f t="shared" si="2"/>
        <v>11707118200</v>
      </c>
      <c r="G14" s="94">
        <f t="shared" si="2"/>
        <v>11318294600</v>
      </c>
      <c r="H14" s="95">
        <f>+G14/F14</f>
        <v>0.96678741998180218</v>
      </c>
    </row>
    <row r="15" spans="2:8" ht="17.25" thickBot="1" x14ac:dyDescent="0.35">
      <c r="B15" s="96" t="s">
        <v>58</v>
      </c>
      <c r="C15" s="75">
        <f>+C14+C7</f>
        <v>12049350000</v>
      </c>
      <c r="D15" s="75">
        <f>+D14+D7</f>
        <v>0</v>
      </c>
      <c r="E15" s="75">
        <f>+E14+E7</f>
        <v>337381800</v>
      </c>
      <c r="F15" s="75">
        <f>+F14+F7</f>
        <v>11711968200</v>
      </c>
      <c r="G15" s="75">
        <f>+G14+G7</f>
        <v>11321749600</v>
      </c>
      <c r="H15" s="97">
        <f t="shared" si="1"/>
        <v>0.96668206459098827</v>
      </c>
    </row>
    <row r="17" spans="7:7" x14ac:dyDescent="0.3">
      <c r="G17" s="6"/>
    </row>
  </sheetData>
  <mergeCells count="5">
    <mergeCell ref="B2:H2"/>
    <mergeCell ref="B8:H8"/>
    <mergeCell ref="B11:H11"/>
    <mergeCell ref="B3:H3"/>
    <mergeCell ref="B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RNEC </vt:lpstr>
      <vt:lpstr>FRR </vt:lpstr>
      <vt:lpstr>FSV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Marcela Aldana Fajardo</dc:creator>
  <cp:lastModifiedBy>Sonia Fajardo Medina</cp:lastModifiedBy>
  <dcterms:created xsi:type="dcterms:W3CDTF">2016-07-01T19:27:23Z</dcterms:created>
  <dcterms:modified xsi:type="dcterms:W3CDTF">2016-11-01T23:00:10Z</dcterms:modified>
</cp:coreProperties>
</file>