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fajardo\AppData\Local\Microsoft\Windows\INetCache\Content.Outlook\19P11RSC\"/>
    </mc:Choice>
  </mc:AlternateContent>
  <bookViews>
    <workbookView xWindow="0" yWindow="0" windowWidth="24000" windowHeight="9735" activeTab="2"/>
  </bookViews>
  <sheets>
    <sheet name="RNEC " sheetId="1" r:id="rId1"/>
    <sheet name="FRR " sheetId="2" r:id="rId2"/>
    <sheet name="FSV 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G16" i="1" l="1"/>
  <c r="G8" i="3" l="1"/>
  <c r="G26" i="2" l="1"/>
  <c r="E26" i="2"/>
  <c r="D26" i="2"/>
  <c r="C26" i="2"/>
  <c r="F15" i="2"/>
  <c r="H15" i="2" s="1"/>
  <c r="F14" i="2"/>
  <c r="H14" i="2" s="1"/>
  <c r="F26" i="2" l="1"/>
  <c r="F25" i="2"/>
  <c r="F24" i="2"/>
  <c r="F23" i="2"/>
  <c r="F22" i="2"/>
  <c r="F21" i="2"/>
  <c r="F20" i="2"/>
  <c r="F19" i="2"/>
  <c r="F18" i="2"/>
  <c r="F17" i="2"/>
  <c r="F16" i="2"/>
  <c r="G41" i="1" l="1"/>
  <c r="E41" i="1"/>
  <c r="D41" i="1"/>
  <c r="C41" i="1"/>
  <c r="G44" i="1"/>
  <c r="E44" i="1"/>
  <c r="D44" i="1"/>
  <c r="C44" i="1"/>
  <c r="C45" i="1" s="1"/>
  <c r="G38" i="1"/>
  <c r="D38" i="1"/>
  <c r="C38" i="1"/>
  <c r="G25" i="1"/>
  <c r="E25" i="1"/>
  <c r="D25" i="1"/>
  <c r="C25" i="1"/>
  <c r="G45" i="1" l="1"/>
  <c r="D45" i="1"/>
  <c r="F14" i="3"/>
  <c r="F13" i="3"/>
  <c r="F11" i="3"/>
  <c r="F10" i="3"/>
  <c r="F7" i="3"/>
  <c r="F8" i="3" s="1"/>
  <c r="D15" i="3"/>
  <c r="E15" i="3"/>
  <c r="E16" i="3" s="1"/>
  <c r="G15" i="3"/>
  <c r="G16" i="3" s="1"/>
  <c r="C15" i="3"/>
  <c r="E8" i="3"/>
  <c r="D8" i="3"/>
  <c r="C8" i="3"/>
  <c r="D11" i="2"/>
  <c r="E11" i="2"/>
  <c r="E12" i="2" s="1"/>
  <c r="E27" i="2" s="1"/>
  <c r="F11" i="2"/>
  <c r="G11" i="2"/>
  <c r="C11" i="2"/>
  <c r="C12" i="2" s="1"/>
  <c r="C27" i="2" s="1"/>
  <c r="F7" i="2"/>
  <c r="F6" i="2"/>
  <c r="D8" i="2"/>
  <c r="E8" i="2"/>
  <c r="G8" i="2"/>
  <c r="C8" i="2"/>
  <c r="F37" i="1"/>
  <c r="F40" i="1"/>
  <c r="F41" i="1" s="1"/>
  <c r="F43" i="1"/>
  <c r="F44" i="1" s="1"/>
  <c r="F35" i="1"/>
  <c r="E36" i="1"/>
  <c r="F29" i="1"/>
  <c r="F28" i="1"/>
  <c r="F24" i="1"/>
  <c r="F23" i="1"/>
  <c r="F19" i="1"/>
  <c r="F20" i="1"/>
  <c r="F21" i="1"/>
  <c r="F22" i="1"/>
  <c r="F18" i="1"/>
  <c r="F15" i="1"/>
  <c r="F8" i="1"/>
  <c r="F9" i="1"/>
  <c r="F10" i="1"/>
  <c r="F11" i="1"/>
  <c r="F12" i="1"/>
  <c r="F7" i="1"/>
  <c r="D16" i="3" l="1"/>
  <c r="C16" i="3"/>
  <c r="H41" i="1"/>
  <c r="D12" i="2"/>
  <c r="G12" i="2"/>
  <c r="G27" i="2" s="1"/>
  <c r="H26" i="2"/>
  <c r="H44" i="1"/>
  <c r="F36" i="1"/>
  <c r="F38" i="1" s="1"/>
  <c r="H38" i="1" s="1"/>
  <c r="E38" i="1"/>
  <c r="E45" i="1" s="1"/>
  <c r="F15" i="3"/>
  <c r="H8" i="3"/>
  <c r="H11" i="2"/>
  <c r="F8" i="2"/>
  <c r="H8" i="2" s="1"/>
  <c r="H15" i="3" l="1"/>
  <c r="F16" i="3"/>
  <c r="F12" i="2"/>
  <c r="F45" i="1"/>
  <c r="H14" i="3"/>
  <c r="H13" i="3"/>
  <c r="H11" i="3"/>
  <c r="H10" i="3"/>
  <c r="H7" i="3"/>
  <c r="D27" i="2"/>
  <c r="H25" i="2"/>
  <c r="H24" i="2"/>
  <c r="H23" i="2"/>
  <c r="H22" i="2"/>
  <c r="H21" i="2"/>
  <c r="H20" i="2"/>
  <c r="H19" i="2"/>
  <c r="H18" i="2"/>
  <c r="H17" i="2"/>
  <c r="H16" i="2"/>
  <c r="H10" i="2"/>
  <c r="H9" i="2"/>
  <c r="H7" i="2"/>
  <c r="H6" i="2"/>
  <c r="H43" i="1"/>
  <c r="H40" i="1"/>
  <c r="H37" i="1"/>
  <c r="H36" i="1"/>
  <c r="G30" i="1"/>
  <c r="F30" i="1"/>
  <c r="E30" i="1"/>
  <c r="D30" i="1"/>
  <c r="C30" i="1"/>
  <c r="H29" i="1"/>
  <c r="H28" i="1"/>
  <c r="F25" i="1"/>
  <c r="H23" i="1"/>
  <c r="H22" i="1"/>
  <c r="H21" i="1"/>
  <c r="H19" i="1"/>
  <c r="H18" i="1"/>
  <c r="H16" i="1"/>
  <c r="H15" i="1"/>
  <c r="G13" i="1"/>
  <c r="G26" i="1" s="1"/>
  <c r="F13" i="1"/>
  <c r="E13" i="1"/>
  <c r="E26" i="1" s="1"/>
  <c r="D13" i="1"/>
  <c r="D26" i="1" s="1"/>
  <c r="C13" i="1"/>
  <c r="C26" i="1" s="1"/>
  <c r="H12" i="1"/>
  <c r="H11" i="1"/>
  <c r="H10" i="1"/>
  <c r="H9" i="1"/>
  <c r="H8" i="1"/>
  <c r="H7" i="1"/>
  <c r="H12" i="2" l="1"/>
  <c r="F27" i="2"/>
  <c r="H27" i="2" s="1"/>
  <c r="D31" i="1"/>
  <c r="D47" i="1" s="1"/>
  <c r="C31" i="1"/>
  <c r="C47" i="1" s="1"/>
  <c r="E31" i="1"/>
  <c r="E47" i="1" s="1"/>
  <c r="G31" i="1"/>
  <c r="G47" i="1" s="1"/>
  <c r="F26" i="1"/>
  <c r="F31" i="1" s="1"/>
  <c r="F47" i="1" s="1"/>
  <c r="H25" i="1"/>
  <c r="H30" i="1"/>
  <c r="H16" i="3"/>
  <c r="H35" i="1"/>
  <c r="H45" i="1"/>
  <c r="H24" i="1"/>
  <c r="H13" i="1"/>
  <c r="H26" i="1" l="1"/>
  <c r="H31" i="1" l="1"/>
  <c r="H47" i="1"/>
</calcChain>
</file>

<file path=xl/sharedStrings.xml><?xml version="1.0" encoding="utf-8"?>
<sst xmlns="http://schemas.openxmlformats.org/spreadsheetml/2006/main" count="102" uniqueCount="61">
  <si>
    <t>UNIDAD EJECUTORA:  REGISTRADURIA NACIONAL DEL ESTADO CIVIL</t>
  </si>
  <si>
    <t>PERIODO: EJECUCION PRESUPUESTAL A JUNIO 30 DE 2016</t>
  </si>
  <si>
    <t>MODIFICACIONES</t>
  </si>
  <si>
    <t>DESCRIPCION</t>
  </si>
  <si>
    <t>APR. INICIAL</t>
  </si>
  <si>
    <t>APR. ADICIONADA</t>
  </si>
  <si>
    <t>APR. REDUCIDA</t>
  </si>
  <si>
    <t>APR. VIGENTE</t>
  </si>
  <si>
    <t>COMPROMISO</t>
  </si>
  <si>
    <t>%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</si>
  <si>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</si>
  <si>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</si>
  <si>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</si>
  <si>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</si>
  <si>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</si>
  <si>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</si>
  <si>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SUBTOTAL GASTOS DE PERSONAL</t>
  </si>
  <si>
    <t>ADQUISICION DE BIENES Y SERVICIOS</t>
  </si>
  <si>
    <t>SUBTOTAL GASTOS GENERALES</t>
  </si>
  <si>
    <t>TRANSFERENCIAS CORRIENTES</t>
  </si>
  <si>
    <t>FINANCIACION DE PARTIDOS Y CAMPANAS ELECTORALES (LEY 130/94, ART.3 ACTO LEGISLATIVO 001/03)</t>
  </si>
  <si>
    <t>CUOTA DE AUDITAJE CONTRANAL</t>
  </si>
  <si>
    <t>PROVISION PARA EL PROCESO ELECTORAL</t>
  </si>
  <si>
    <t>CESANTIAS DEFINITIVAS</t>
  </si>
  <si>
    <t>CESANTIAS PARCIALES</t>
  </si>
  <si>
    <t>SENTENCIAS Y CONCILIACIONES</t>
  </si>
  <si>
    <t>OTRAS TRANSFERENCIAS - PREVIO CONCEPTO DGPPN</t>
  </si>
  <si>
    <t>SUBTOTAL FUNCIONAMIENTO</t>
  </si>
  <si>
    <t>FORTALECIMIENTO DE LA PLATAFORMA TECNOLÓGICA QUE SOPORTA EL SISTEMA DE IDENTIFICACIÓN Y REGISTRO CIVIL PMT II NACIONAL</t>
  </si>
  <si>
    <t>SUBTOTAL INVERSION</t>
  </si>
  <si>
    <t>TOTAL RNEC</t>
  </si>
  <si>
    <t xml:space="preserve">UNIDAD EJECUTORA: CONSEJO NACIONAL ELECTORAL </t>
  </si>
  <si>
    <t>OTROS GASTOS PERSONALES - PREVIO CONCEPTO DGPPN</t>
  </si>
  <si>
    <t xml:space="preserve">TOTAL CNE </t>
  </si>
  <si>
    <t>TOTAL RNEC Y CNE</t>
  </si>
  <si>
    <t>UNIDAD EJECUTORA: FONDO ROTATORIO  DE LA REGISTRADURIA NACIONAL DEL ESTADO CIVIL</t>
  </si>
  <si>
    <t>IMPUESTOS Y MULTAS</t>
  </si>
  <si>
    <t>ADQUISICION    DE EQUIPOS DE COMPUTO PARA LA REGISTRADURIA NACIONALDEL ESTADO CIVIL</t>
  </si>
  <si>
    <t>AMPLIACION DE LA RED CORPORATIVA DE TELECOMUNICACIONES - PMT REGION NACIONAL</t>
  </si>
  <si>
    <t>SERVICIO DE DATACENTER PARA LA CONTINUIDAD DE LOS PROCESOS MISIONALES Y ADMINISTRATIVOS BOGOTÁ.</t>
  </si>
  <si>
    <t>FORTALECIMIENTO DEL SERVICIO DEL ARCHIVO NACIONAL DE IDENTIFICACIÓN BOGOTÁ..</t>
  </si>
  <si>
    <t>IMPLEMENTACION CENTRO DE ESTUDIOS EN DEMOCRACIA Y ASUNTOS ELECTORALES CEDAE EN COLOMBIA</t>
  </si>
  <si>
    <t>CAPACITACION INDUCCION Y REINDUCCION PERMANENTE DE LOS PROCESOS MISIONALES DE LA REGISTRADURIA A NIVEL NACIONAL</t>
  </si>
  <si>
    <t>IMPLEMENTACION FORTALECIMIENTO DE LA CAPACIDAD DE RESPUESTA  DE LAREGISTRADURIA NACIONAL DEL ESTADO CIVIL - ATENCION A LA POBLACION DESPLAZADA - APD.</t>
  </si>
  <si>
    <t>FORTALECIMIENTO DEL REGISTRO CIVIL - NACIONAL</t>
  </si>
  <si>
    <t>IMPLEMENTACIÓN SISTEMA DE GESTION DOCUMENTAL REGISTRADURÍA NACIONAL DEL ESTADO CIVIL</t>
  </si>
  <si>
    <t xml:space="preserve">TOTAL FRR </t>
  </si>
  <si>
    <t>UNIDAD EJECUTORA: FONDO SOCIAL DE VIVIENDA DE LA REGISTRADURIA NACIONAL DEL ESTADO CIVIL</t>
  </si>
  <si>
    <t>PERIODO: EJECUCION PRESUPUESTAL A JUNIO 30  DE 2016</t>
  </si>
  <si>
    <t>PRESTAMOS DIRECTOS (DECRETO LEY 1010/2000)</t>
  </si>
  <si>
    <t xml:space="preserve">SUBTOTAL GASTOS GENERALES </t>
  </si>
  <si>
    <t>SUBTOTAL TRANSFERENCIAS</t>
  </si>
  <si>
    <t>TOTAL FUNCIONAMIENTO</t>
  </si>
  <si>
    <t>INVERSION</t>
  </si>
  <si>
    <t>TRANSFERENCIAS</t>
  </si>
  <si>
    <t xml:space="preserve">OTRAS TRANSFERENCIAS </t>
  </si>
  <si>
    <t>GASTOS DE PERSONAL</t>
  </si>
  <si>
    <t>GASTOS GENERALES</t>
  </si>
  <si>
    <t>MEJORAMIENTO Y MANTENIMIENTO DE INFRAESTRUCTURA ADMINISTRATIVA A NIVEL NACIONAL</t>
  </si>
  <si>
    <t>MEJORAMIENTO DE LA RED ELECTRICA Y DE COMUNICACIONES A NIVEL NACIONAL</t>
  </si>
  <si>
    <t>TOTAL FSV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</si>
</sst>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[$-1240A]&quot;$&quot;\ #,##0.00;\(&quot;$&quot;\ #,##0.00\)"/>
    <numFmt numFmtId="165" formatCode="0.0%"/>
    <numFmt numFmtId="166" formatCode="[$-1240A]&quot;$&quot;\ #,##0;\(&quot;$&quot;\ #,##0\)"/>
    <numFmt numFmtId="167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9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b/>
      <sz val="8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4" fillId="5" borderId="10" xfId="0" applyNumberFormat="1" applyFont="1" applyFill="1" applyBorder="1" applyAlignment="1">
      <alignment horizontal="center" vertical="center" wrapText="1" readingOrder="1"/>
    </xf>
    <xf numFmtId="0" fontId="4" fillId="5" borderId="11" xfId="0" applyNumberFormat="1" applyFont="1" applyFill="1" applyBorder="1" applyAlignment="1">
      <alignment horizontal="center" vertical="center" wrapText="1" readingOrder="1"/>
    </xf>
    <xf numFmtId="0" fontId="4" fillId="5" borderId="13" xfId="0" applyNumberFormat="1" applyFont="1" applyFill="1" applyBorder="1" applyAlignment="1">
      <alignment horizontal="center" vertical="center" wrapText="1" readingOrder="1"/>
    </xf>
    <xf numFmtId="0" fontId="5" fillId="0" borderId="22" xfId="0" applyNumberFormat="1" applyFont="1" applyFill="1" applyBorder="1" applyAlignment="1">
      <alignment horizontal="left" vertical="center" wrapText="1" readingOrder="1"/>
    </xf>
    <xf numFmtId="0" fontId="5" fillId="0" borderId="43" xfId="0" applyNumberFormat="1" applyFont="1" applyFill="1" applyBorder="1" applyAlignment="1">
      <alignment horizontal="left" vertical="center" wrapText="1" readingOrder="1"/>
    </xf>
    <xf numFmtId="0" fontId="5" fillId="3" borderId="10" xfId="0" applyNumberFormat="1" applyFont="1" applyFill="1" applyBorder="1" applyAlignment="1">
      <alignment horizontal="left" vertical="center" wrapText="1" readingOrder="1"/>
    </xf>
    <xf numFmtId="9" fontId="7" fillId="3" borderId="14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left" vertical="center" wrapText="1" readingOrder="1"/>
    </xf>
    <xf numFmtId="0" fontId="5" fillId="3" borderId="14" xfId="0" applyNumberFormat="1" applyFont="1" applyFill="1" applyBorder="1" applyAlignment="1">
      <alignment horizontal="left" vertical="center" wrapText="1" readingOrder="1"/>
    </xf>
    <xf numFmtId="0" fontId="5" fillId="3" borderId="42" xfId="0" applyNumberFormat="1" applyFont="1" applyFill="1" applyBorder="1" applyAlignment="1">
      <alignment horizontal="left" vertical="center" wrapText="1" readingOrder="1"/>
    </xf>
    <xf numFmtId="9" fontId="7" fillId="3" borderId="42" xfId="0" applyNumberFormat="1" applyFont="1" applyFill="1" applyBorder="1" applyAlignment="1">
      <alignment horizontal="center" vertical="center"/>
    </xf>
    <xf numFmtId="0" fontId="6" fillId="2" borderId="32" xfId="0" applyNumberFormat="1" applyFont="1" applyFill="1" applyBorder="1" applyAlignment="1">
      <alignment horizontal="left" vertical="center" wrapText="1" readingOrder="1"/>
    </xf>
    <xf numFmtId="167" fontId="6" fillId="2" borderId="29" xfId="2" applyNumberFormat="1" applyFont="1" applyFill="1" applyBorder="1" applyAlignment="1">
      <alignment horizontal="center" vertical="center" wrapText="1" readingOrder="1"/>
    </xf>
    <xf numFmtId="167" fontId="6" fillId="0" borderId="29" xfId="2" applyNumberFormat="1" applyFont="1" applyFill="1" applyBorder="1" applyAlignment="1">
      <alignment horizontal="right" vertical="center" wrapText="1" readingOrder="1"/>
    </xf>
    <xf numFmtId="9" fontId="8" fillId="0" borderId="34" xfId="1" applyNumberFormat="1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 wrapText="1" readingOrder="1"/>
    </xf>
    <xf numFmtId="167" fontId="6" fillId="2" borderId="2" xfId="2" applyNumberFormat="1" applyFont="1" applyFill="1" applyBorder="1" applyAlignment="1">
      <alignment horizontal="center" vertical="center" wrapText="1" readingOrder="1"/>
    </xf>
    <xf numFmtId="167" fontId="6" fillId="0" borderId="2" xfId="2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9" fontId="8" fillId="0" borderId="23" xfId="1" applyNumberFormat="1" applyFont="1" applyBorder="1" applyAlignment="1">
      <alignment horizontal="center" vertical="center"/>
    </xf>
    <xf numFmtId="167" fontId="6" fillId="0" borderId="7" xfId="2" applyNumberFormat="1" applyFont="1" applyFill="1" applyBorder="1" applyAlignment="1">
      <alignment horizontal="right" vertical="center" wrapText="1" readingOrder="1"/>
    </xf>
    <xf numFmtId="9" fontId="8" fillId="0" borderId="44" xfId="1" applyNumberFormat="1" applyFont="1" applyBorder="1" applyAlignment="1">
      <alignment horizontal="center" vertical="center"/>
    </xf>
    <xf numFmtId="167" fontId="5" fillId="3" borderId="42" xfId="2" applyNumberFormat="1" applyFont="1" applyFill="1" applyBorder="1" applyAlignment="1">
      <alignment horizontal="right" vertical="center" wrapText="1" readingOrder="1"/>
    </xf>
    <xf numFmtId="0" fontId="5" fillId="5" borderId="14" xfId="0" applyNumberFormat="1" applyFont="1" applyFill="1" applyBorder="1" applyAlignment="1">
      <alignment horizontal="left" vertical="center" wrapText="1" readingOrder="1"/>
    </xf>
    <xf numFmtId="164" fontId="9" fillId="5" borderId="14" xfId="0" applyNumberFormat="1" applyFont="1" applyFill="1" applyBorder="1"/>
    <xf numFmtId="167" fontId="9" fillId="5" borderId="14" xfId="2" applyNumberFormat="1" applyFont="1" applyFill="1" applyBorder="1"/>
    <xf numFmtId="9" fontId="8" fillId="0" borderId="42" xfId="1" applyNumberFormat="1" applyFont="1" applyBorder="1" applyAlignment="1">
      <alignment horizontal="center" vertical="center"/>
    </xf>
    <xf numFmtId="9" fontId="8" fillId="0" borderId="20" xfId="1" applyNumberFormat="1" applyFont="1" applyBorder="1" applyAlignment="1">
      <alignment horizontal="center" vertical="center"/>
    </xf>
    <xf numFmtId="9" fontId="8" fillId="0" borderId="25" xfId="1" applyNumberFormat="1" applyFont="1" applyBorder="1" applyAlignment="1">
      <alignment horizontal="center" vertical="center"/>
    </xf>
    <xf numFmtId="43" fontId="6" fillId="0" borderId="7" xfId="2" applyFont="1" applyFill="1" applyBorder="1" applyAlignment="1">
      <alignment horizontal="right" vertical="center" wrapText="1" readingOrder="1"/>
    </xf>
    <xf numFmtId="167" fontId="6" fillId="2" borderId="32" xfId="2" applyNumberFormat="1" applyFont="1" applyFill="1" applyBorder="1" applyAlignment="1">
      <alignment horizontal="right" vertical="center" wrapText="1" readingOrder="1"/>
    </xf>
    <xf numFmtId="167" fontId="6" fillId="2" borderId="29" xfId="2" applyNumberFormat="1" applyFont="1" applyFill="1" applyBorder="1" applyAlignment="1">
      <alignment horizontal="right" vertical="center" wrapText="1" readingOrder="1"/>
    </xf>
    <xf numFmtId="167" fontId="6" fillId="2" borderId="33" xfId="2" applyNumberFormat="1" applyFont="1" applyFill="1" applyBorder="1" applyAlignment="1">
      <alignment horizontal="right" vertical="center" wrapText="1" readingOrder="1"/>
    </xf>
    <xf numFmtId="167" fontId="6" fillId="0" borderId="6" xfId="2" applyNumberFormat="1" applyFont="1" applyFill="1" applyBorder="1" applyAlignment="1">
      <alignment horizontal="right" vertical="center" wrapText="1" readingOrder="1"/>
    </xf>
    <xf numFmtId="167" fontId="6" fillId="2" borderId="41" xfId="2" applyNumberFormat="1" applyFont="1" applyFill="1" applyBorder="1" applyAlignment="1">
      <alignment horizontal="right" vertical="center" wrapText="1" readingOrder="1"/>
    </xf>
    <xf numFmtId="167" fontId="6" fillId="0" borderId="8" xfId="2" applyNumberFormat="1" applyFont="1" applyFill="1" applyBorder="1" applyAlignment="1">
      <alignment horizontal="right" vertical="center" wrapText="1" readingOrder="1"/>
    </xf>
    <xf numFmtId="167" fontId="5" fillId="3" borderId="11" xfId="2" applyNumberFormat="1" applyFont="1" applyFill="1" applyBorder="1" applyAlignment="1">
      <alignment horizontal="right" vertical="center" wrapText="1" readingOrder="1"/>
    </xf>
    <xf numFmtId="167" fontId="5" fillId="3" borderId="12" xfId="2" applyNumberFormat="1" applyFont="1" applyFill="1" applyBorder="1" applyAlignment="1">
      <alignment horizontal="right" vertical="center" wrapText="1" readingOrder="1"/>
    </xf>
    <xf numFmtId="167" fontId="6" fillId="0" borderId="32" xfId="2" applyNumberFormat="1" applyFont="1" applyFill="1" applyBorder="1" applyAlignment="1">
      <alignment horizontal="right" vertical="center" wrapText="1" readingOrder="1"/>
    </xf>
    <xf numFmtId="167" fontId="6" fillId="0" borderId="33" xfId="2" applyNumberFormat="1" applyFont="1" applyFill="1" applyBorder="1" applyAlignment="1">
      <alignment horizontal="right" vertical="center" wrapText="1" readingOrder="1"/>
    </xf>
    <xf numFmtId="167" fontId="6" fillId="0" borderId="4" xfId="2" applyNumberFormat="1" applyFont="1" applyFill="1" applyBorder="1" applyAlignment="1">
      <alignment horizontal="right" vertical="center" wrapText="1" readingOrder="1"/>
    </xf>
    <xf numFmtId="167" fontId="6" fillId="0" borderId="9" xfId="2" applyNumberFormat="1" applyFont="1" applyFill="1" applyBorder="1" applyAlignment="1">
      <alignment horizontal="right" vertical="center" wrapText="1" readingOrder="1"/>
    </xf>
    <xf numFmtId="167" fontId="6" fillId="0" borderId="5" xfId="2" applyNumberFormat="1" applyFont="1" applyFill="1" applyBorder="1" applyAlignment="1">
      <alignment horizontal="right" vertical="center" wrapText="1" readingOrder="1"/>
    </xf>
    <xf numFmtId="167" fontId="5" fillId="3" borderId="14" xfId="2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0" fontId="6" fillId="0" borderId="6" xfId="0" applyNumberFormat="1" applyFont="1" applyFill="1" applyBorder="1" applyAlignment="1">
      <alignment horizontal="left" vertical="center" wrapText="1" readingOrder="1"/>
    </xf>
    <xf numFmtId="43" fontId="6" fillId="0" borderId="2" xfId="2" applyFont="1" applyFill="1" applyBorder="1" applyAlignment="1">
      <alignment horizontal="right" vertical="center" wrapText="1" readingOrder="1"/>
    </xf>
    <xf numFmtId="43" fontId="6" fillId="2" borderId="29" xfId="2" applyFont="1" applyFill="1" applyBorder="1" applyAlignment="1">
      <alignment horizontal="center" vertical="center" wrapText="1" readingOrder="1"/>
    </xf>
    <xf numFmtId="43" fontId="6" fillId="2" borderId="2" xfId="2" applyFont="1" applyFill="1" applyBorder="1" applyAlignment="1">
      <alignment horizontal="center" vertical="center" wrapText="1" readingOrder="1"/>
    </xf>
    <xf numFmtId="167" fontId="6" fillId="2" borderId="2" xfId="2" applyNumberFormat="1" applyFont="1" applyFill="1" applyBorder="1" applyAlignment="1">
      <alignment horizontal="right" vertical="center" wrapText="1" readingOrder="1"/>
    </xf>
    <xf numFmtId="0" fontId="5" fillId="3" borderId="30" xfId="0" applyNumberFormat="1" applyFont="1" applyFill="1" applyBorder="1" applyAlignment="1">
      <alignment horizontal="left" vertical="center" wrapText="1" readingOrder="1"/>
    </xf>
    <xf numFmtId="167" fontId="5" fillId="3" borderId="29" xfId="2" applyNumberFormat="1" applyFont="1" applyFill="1" applyBorder="1" applyAlignment="1">
      <alignment horizontal="right" vertical="center" wrapText="1" readingOrder="1"/>
    </xf>
    <xf numFmtId="9" fontId="11" fillId="3" borderId="31" xfId="0" applyNumberFormat="1" applyFont="1" applyFill="1" applyBorder="1" applyAlignment="1">
      <alignment horizontal="center" vertical="center"/>
    </xf>
    <xf numFmtId="9" fontId="10" fillId="0" borderId="3" xfId="1" applyFont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left" vertical="center" wrapText="1" readingOrder="1"/>
    </xf>
    <xf numFmtId="167" fontId="6" fillId="2" borderId="9" xfId="2" applyNumberFormat="1" applyFont="1" applyFill="1" applyBorder="1" applyAlignment="1">
      <alignment horizontal="right" vertical="center" wrapText="1" readingOrder="1"/>
    </xf>
    <xf numFmtId="9" fontId="10" fillId="0" borderId="5" xfId="1" applyNumberFormat="1" applyFont="1" applyBorder="1" applyAlignment="1">
      <alignment horizontal="center" vertical="center"/>
    </xf>
    <xf numFmtId="0" fontId="5" fillId="3" borderId="35" xfId="0" applyNumberFormat="1" applyFont="1" applyFill="1" applyBorder="1" applyAlignment="1">
      <alignment horizontal="left" vertical="center" wrapText="1" readingOrder="1"/>
    </xf>
    <xf numFmtId="167" fontId="5" fillId="3" borderId="36" xfId="2" applyNumberFormat="1" applyFont="1" applyFill="1" applyBorder="1" applyAlignment="1">
      <alignment horizontal="right" vertical="center" wrapText="1" readingOrder="1"/>
    </xf>
    <xf numFmtId="9" fontId="11" fillId="3" borderId="36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left" vertical="center" wrapText="1" readingOrder="1"/>
    </xf>
    <xf numFmtId="9" fontId="10" fillId="0" borderId="33" xfId="1" applyNumberFormat="1" applyFont="1" applyBorder="1" applyAlignment="1">
      <alignment horizontal="center" vertical="center"/>
    </xf>
    <xf numFmtId="0" fontId="4" fillId="5" borderId="14" xfId="0" applyNumberFormat="1" applyFont="1" applyFill="1" applyBorder="1" applyAlignment="1">
      <alignment horizontal="center" vertical="center" wrapText="1" readingOrder="1"/>
    </xf>
    <xf numFmtId="9" fontId="10" fillId="0" borderId="33" xfId="1" applyFont="1" applyBorder="1" applyAlignment="1">
      <alignment horizontal="center" vertical="center"/>
    </xf>
    <xf numFmtId="9" fontId="12" fillId="5" borderId="14" xfId="1" applyNumberFormat="1" applyFont="1" applyFill="1" applyBorder="1" applyAlignment="1">
      <alignment horizontal="center" vertical="center"/>
    </xf>
    <xf numFmtId="0" fontId="13" fillId="5" borderId="35" xfId="0" applyNumberFormat="1" applyFont="1" applyFill="1" applyBorder="1" applyAlignment="1">
      <alignment horizontal="left" vertical="center" wrapText="1" readingOrder="1"/>
    </xf>
    <xf numFmtId="0" fontId="2" fillId="5" borderId="32" xfId="0" applyFont="1" applyFill="1" applyBorder="1"/>
    <xf numFmtId="0" fontId="2" fillId="5" borderId="29" xfId="0" applyFont="1" applyFill="1" applyBorder="1"/>
    <xf numFmtId="0" fontId="2" fillId="5" borderId="33" xfId="0" applyFont="1" applyFill="1" applyBorder="1"/>
    <xf numFmtId="0" fontId="4" fillId="5" borderId="6" xfId="0" applyNumberFormat="1" applyFont="1" applyFill="1" applyBorder="1" applyAlignment="1">
      <alignment horizontal="center" vertical="center" wrapText="1" readingOrder="1"/>
    </xf>
    <xf numFmtId="0" fontId="4" fillId="5" borderId="7" xfId="0" applyNumberFormat="1" applyFont="1" applyFill="1" applyBorder="1" applyAlignment="1">
      <alignment horizontal="center" vertical="center" wrapText="1" readingOrder="1"/>
    </xf>
    <xf numFmtId="0" fontId="4" fillId="5" borderId="8" xfId="0" applyNumberFormat="1" applyFont="1" applyFill="1" applyBorder="1" applyAlignment="1">
      <alignment horizontal="center" vertical="center" wrapText="1" readingOrder="1"/>
    </xf>
    <xf numFmtId="166" fontId="6" fillId="0" borderId="29" xfId="0" applyNumberFormat="1" applyFont="1" applyFill="1" applyBorder="1" applyAlignment="1">
      <alignment horizontal="right" vertical="center" wrapText="1" readingOrder="1"/>
    </xf>
    <xf numFmtId="166" fontId="6" fillId="0" borderId="2" xfId="0" applyNumberFormat="1" applyFont="1" applyFill="1" applyBorder="1" applyAlignment="1">
      <alignment horizontal="right" vertical="center" wrapText="1" readingOrder="1"/>
    </xf>
    <xf numFmtId="165" fontId="8" fillId="0" borderId="3" xfId="1" applyNumberFormat="1" applyFont="1" applyBorder="1" applyAlignment="1">
      <alignment horizontal="center" vertical="center"/>
    </xf>
    <xf numFmtId="0" fontId="5" fillId="5" borderId="6" xfId="0" applyNumberFormat="1" applyFont="1" applyFill="1" applyBorder="1" applyAlignment="1">
      <alignment horizontal="left" vertical="center" wrapText="1" readingOrder="1"/>
    </xf>
    <xf numFmtId="165" fontId="14" fillId="5" borderId="8" xfId="1" applyNumberFormat="1" applyFont="1" applyFill="1" applyBorder="1" applyAlignment="1">
      <alignment horizontal="center" vertical="center"/>
    </xf>
    <xf numFmtId="165" fontId="8" fillId="0" borderId="33" xfId="1" applyNumberFormat="1" applyFont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left" vertical="center" wrapText="1" readingOrder="1"/>
    </xf>
    <xf numFmtId="165" fontId="8" fillId="5" borderId="3" xfId="1" applyNumberFormat="1" applyFont="1" applyFill="1" applyBorder="1" applyAlignment="1">
      <alignment horizontal="center" vertical="center"/>
    </xf>
    <xf numFmtId="9" fontId="8" fillId="0" borderId="3" xfId="1" applyFont="1" applyBorder="1" applyAlignment="1">
      <alignment horizontal="center" vertical="center"/>
    </xf>
    <xf numFmtId="0" fontId="5" fillId="3" borderId="32" xfId="0" applyNumberFormat="1" applyFont="1" applyFill="1" applyBorder="1" applyAlignment="1">
      <alignment horizontal="left" vertical="center" wrapText="1" readingOrder="1"/>
    </xf>
    <xf numFmtId="10" fontId="7" fillId="3" borderId="3" xfId="0" applyNumberFormat="1" applyFont="1" applyFill="1" applyBorder="1" applyAlignment="1">
      <alignment horizontal="center" vertical="center"/>
    </xf>
    <xf numFmtId="0" fontId="4" fillId="5" borderId="6" xfId="0" applyNumberFormat="1" applyFont="1" applyFill="1" applyBorder="1" applyAlignment="1">
      <alignment horizontal="left" vertical="center" wrapText="1" readingOrder="1"/>
    </xf>
    <xf numFmtId="9" fontId="12" fillId="5" borderId="8" xfId="1" applyFont="1" applyFill="1" applyBorder="1" applyAlignment="1">
      <alignment horizontal="center" vertical="center"/>
    </xf>
    <xf numFmtId="9" fontId="8" fillId="0" borderId="33" xfId="1" applyNumberFormat="1" applyFont="1" applyBorder="1" applyAlignment="1">
      <alignment horizontal="center" vertical="center"/>
    </xf>
    <xf numFmtId="166" fontId="6" fillId="0" borderId="9" xfId="0" applyNumberFormat="1" applyFont="1" applyFill="1" applyBorder="1" applyAlignment="1">
      <alignment horizontal="right" vertical="center" wrapText="1" readingOrder="1"/>
    </xf>
    <xf numFmtId="165" fontId="8" fillId="0" borderId="5" xfId="1" applyNumberFormat="1" applyFont="1" applyBorder="1" applyAlignment="1">
      <alignment horizontal="center" vertical="center"/>
    </xf>
    <xf numFmtId="0" fontId="5" fillId="5" borderId="4" xfId="0" applyNumberFormat="1" applyFont="1" applyFill="1" applyBorder="1" applyAlignment="1">
      <alignment horizontal="left" vertical="center" wrapText="1" readingOrder="1"/>
    </xf>
    <xf numFmtId="166" fontId="14" fillId="5" borderId="9" xfId="0" applyNumberFormat="1" applyFont="1" applyFill="1" applyBorder="1" applyAlignment="1">
      <alignment vertical="center"/>
    </xf>
    <xf numFmtId="10" fontId="14" fillId="5" borderId="5" xfId="1" applyNumberFormat="1" applyFont="1" applyFill="1" applyBorder="1" applyAlignment="1">
      <alignment horizontal="center" vertical="center"/>
    </xf>
    <xf numFmtId="0" fontId="12" fillId="5" borderId="10" xfId="0" applyFont="1" applyFill="1" applyBorder="1"/>
    <xf numFmtId="166" fontId="12" fillId="5" borderId="11" xfId="0" applyNumberFormat="1" applyFont="1" applyFill="1" applyBorder="1" applyAlignment="1">
      <alignment vertical="center"/>
    </xf>
    <xf numFmtId="165" fontId="12" fillId="5" borderId="13" xfId="1" applyNumberFormat="1" applyFont="1" applyFill="1" applyBorder="1" applyAlignment="1">
      <alignment horizontal="center" vertical="center"/>
    </xf>
    <xf numFmtId="0" fontId="12" fillId="2" borderId="0" xfId="0" applyFont="1" applyFill="1" applyBorder="1"/>
    <xf numFmtId="166" fontId="12" fillId="2" borderId="0" xfId="0" applyNumberFormat="1" applyFont="1" applyFill="1" applyBorder="1" applyAlignment="1">
      <alignment vertical="center"/>
    </xf>
    <xf numFmtId="9" fontId="12" fillId="2" borderId="0" xfId="1" applyFont="1" applyFill="1" applyBorder="1" applyAlignment="1">
      <alignment horizontal="center" vertical="center"/>
    </xf>
    <xf numFmtId="0" fontId="2" fillId="0" borderId="0" xfId="0" applyFont="1" applyBorder="1"/>
    <xf numFmtId="165" fontId="7" fillId="3" borderId="8" xfId="0" applyNumberFormat="1" applyFont="1" applyFill="1" applyBorder="1" applyAlignment="1">
      <alignment horizontal="center" vertical="center"/>
    </xf>
    <xf numFmtId="165" fontId="7" fillId="3" borderId="13" xfId="0" applyNumberFormat="1" applyFont="1" applyFill="1" applyBorder="1" applyAlignment="1">
      <alignment horizontal="center" vertical="center"/>
    </xf>
    <xf numFmtId="0" fontId="4" fillId="5" borderId="10" xfId="0" applyNumberFormat="1" applyFont="1" applyFill="1" applyBorder="1" applyAlignment="1">
      <alignment horizontal="left" vertical="center" wrapText="1" readingOrder="1"/>
    </xf>
    <xf numFmtId="9" fontId="14" fillId="5" borderId="13" xfId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left" vertical="center" wrapText="1" readingOrder="1"/>
    </xf>
    <xf numFmtId="166" fontId="2" fillId="2" borderId="11" xfId="0" applyNumberFormat="1" applyFont="1" applyFill="1" applyBorder="1"/>
    <xf numFmtId="166" fontId="2" fillId="2" borderId="12" xfId="0" applyNumberFormat="1" applyFont="1" applyFill="1" applyBorder="1"/>
    <xf numFmtId="166" fontId="2" fillId="2" borderId="40" xfId="0" applyNumberFormat="1" applyFont="1" applyFill="1" applyBorder="1"/>
    <xf numFmtId="9" fontId="2" fillId="2" borderId="38" xfId="1" applyFont="1" applyFill="1" applyBorder="1" applyAlignment="1">
      <alignment horizontal="center" vertical="center"/>
    </xf>
    <xf numFmtId="0" fontId="13" fillId="5" borderId="10" xfId="0" applyNumberFormat="1" applyFont="1" applyFill="1" applyBorder="1" applyAlignment="1">
      <alignment horizontal="center" vertical="center" wrapText="1" readingOrder="1"/>
    </xf>
    <xf numFmtId="165" fontId="9" fillId="5" borderId="14" xfId="1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 vertical="center" wrapText="1" readingOrder="1"/>
    </xf>
    <xf numFmtId="166" fontId="9" fillId="2" borderId="0" xfId="0" applyNumberFormat="1" applyFont="1" applyFill="1" applyBorder="1" applyAlignment="1">
      <alignment vertical="center"/>
    </xf>
    <xf numFmtId="165" fontId="9" fillId="2" borderId="0" xfId="1" applyNumberFormat="1" applyFont="1" applyFill="1" applyBorder="1" applyAlignment="1">
      <alignment horizontal="center" vertical="center"/>
    </xf>
    <xf numFmtId="167" fontId="6" fillId="2" borderId="21" xfId="2" applyNumberFormat="1" applyFont="1" applyFill="1" applyBorder="1" applyAlignment="1">
      <alignment horizontal="right" vertical="center" wrapText="1" readingOrder="1"/>
    </xf>
    <xf numFmtId="167" fontId="12" fillId="5" borderId="11" xfId="2" applyNumberFormat="1" applyFont="1" applyFill="1" applyBorder="1"/>
    <xf numFmtId="167" fontId="9" fillId="5" borderId="11" xfId="2" applyNumberFormat="1" applyFont="1" applyFill="1" applyBorder="1" applyAlignment="1">
      <alignment vertical="center"/>
    </xf>
    <xf numFmtId="167" fontId="4" fillId="5" borderId="7" xfId="2" applyNumberFormat="1" applyFont="1" applyFill="1" applyBorder="1" applyAlignment="1">
      <alignment horizontal="right" vertical="center" wrapText="1" readingOrder="1"/>
    </xf>
    <xf numFmtId="167" fontId="5" fillId="5" borderId="7" xfId="2" applyNumberFormat="1" applyFont="1" applyFill="1" applyBorder="1" applyAlignment="1">
      <alignment horizontal="right" vertical="center" wrapText="1" readingOrder="1"/>
    </xf>
    <xf numFmtId="167" fontId="6" fillId="0" borderId="39" xfId="2" applyNumberFormat="1" applyFont="1" applyFill="1" applyBorder="1" applyAlignment="1">
      <alignment horizontal="right" vertical="center" wrapText="1" readingOrder="1"/>
    </xf>
    <xf numFmtId="167" fontId="6" fillId="5" borderId="2" xfId="2" applyNumberFormat="1" applyFont="1" applyFill="1" applyBorder="1" applyAlignment="1">
      <alignment horizontal="right" vertical="center" wrapText="1" readingOrder="1"/>
    </xf>
    <xf numFmtId="10" fontId="9" fillId="5" borderId="14" xfId="1" applyNumberFormat="1" applyFont="1" applyFill="1" applyBorder="1" applyAlignment="1">
      <alignment horizontal="center" vertical="center"/>
    </xf>
    <xf numFmtId="10" fontId="7" fillId="3" borderId="42" xfId="0" applyNumberFormat="1" applyFont="1" applyFill="1" applyBorder="1" applyAlignment="1">
      <alignment horizontal="center" vertical="center"/>
    </xf>
    <xf numFmtId="167" fontId="2" fillId="0" borderId="0" xfId="0" applyNumberFormat="1" applyFont="1"/>
    <xf numFmtId="43" fontId="2" fillId="0" borderId="0" xfId="2" applyFont="1"/>
    <xf numFmtId="43" fontId="2" fillId="0" borderId="0" xfId="0" applyNumberFormat="1" applyFont="1"/>
    <xf numFmtId="0" fontId="3" fillId="2" borderId="35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4" fillId="4" borderId="26" xfId="0" applyNumberFormat="1" applyFont="1" applyFill="1" applyBorder="1" applyAlignment="1">
      <alignment horizontal="center" vertical="center" wrapText="1" readingOrder="1"/>
    </xf>
    <xf numFmtId="0" fontId="4" fillId="4" borderId="27" xfId="0" applyNumberFormat="1" applyFont="1" applyFill="1" applyBorder="1" applyAlignment="1">
      <alignment horizontal="center" vertical="center" wrapText="1" readingOrder="1"/>
    </xf>
    <xf numFmtId="0" fontId="4" fillId="4" borderId="28" xfId="0" applyNumberFormat="1" applyFont="1" applyFill="1" applyBorder="1" applyAlignment="1">
      <alignment horizontal="center" vertical="center" wrapText="1" readingOrder="1"/>
    </xf>
    <xf numFmtId="0" fontId="3" fillId="5" borderId="2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 wrapText="1"/>
    </xf>
    <xf numFmtId="0" fontId="3" fillId="5" borderId="16" xfId="0" applyFont="1" applyFill="1" applyBorder="1" applyAlignment="1">
      <alignment horizontal="center" wrapText="1"/>
    </xf>
    <xf numFmtId="0" fontId="3" fillId="5" borderId="17" xfId="0" applyFont="1" applyFill="1" applyBorder="1" applyAlignment="1">
      <alignment horizontal="center" wrapText="1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4" fillId="4" borderId="35" xfId="0" applyNumberFormat="1" applyFont="1" applyFill="1" applyBorder="1" applyAlignment="1">
      <alignment horizontal="center" vertical="center" wrapText="1" readingOrder="1"/>
    </xf>
    <xf numFmtId="0" fontId="4" fillId="4" borderId="37" xfId="0" applyNumberFormat="1" applyFont="1" applyFill="1" applyBorder="1" applyAlignment="1">
      <alignment horizontal="center" vertical="center" wrapText="1" readingOrder="1"/>
    </xf>
    <xf numFmtId="0" fontId="4" fillId="4" borderId="38" xfId="0" applyNumberFormat="1" applyFont="1" applyFill="1" applyBorder="1" applyAlignment="1">
      <alignment horizontal="center" vertical="center" wrapText="1" readingOrder="1"/>
    </xf>
    <xf numFmtId="0" fontId="3" fillId="5" borderId="35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K50"/>
  <sheetViews>
    <sheetView topLeftCell="A31" workbookViewId="0">
      <selection activeCell="F36" sqref="F36"/>
    </sheetView>
  </sheetViews>
  <sheetFormatPr baseColWidth="10" defaultRowHeight="16.5" x14ac:dyDescent="0.3"/>
  <cols>
    <col min="1" max="1" width="5.85546875" style="1" customWidth="1"/>
    <col min="2" max="2" width="28.42578125" style="1" customWidth="1"/>
    <col min="3" max="4" width="18.28515625" style="1" bestFit="1" customWidth="1"/>
    <col min="5" max="5" width="17.140625" style="1" bestFit="1" customWidth="1"/>
    <col min="6" max="7" width="18.28515625" style="1" bestFit="1" customWidth="1"/>
    <col min="8" max="8" width="6.85546875" style="1" bestFit="1" customWidth="1"/>
    <col min="9" max="9" width="13.42578125" style="1" bestFit="1" customWidth="1"/>
    <col min="10" max="10" width="15.85546875" style="1" bestFit="1" customWidth="1"/>
    <col min="11" max="16384" width="11.42578125" style="1"/>
  </cols>
  <sheetData>
    <row r="1" spans="2:8" ht="17.25" thickBot="1" x14ac:dyDescent="0.35"/>
    <row r="2" spans="2:8" ht="17.25" thickBot="1" x14ac:dyDescent="0.35">
      <c r="B2" s="136" t="s">
        <v>0</v>
      </c>
      <c r="C2" s="137"/>
      <c r="D2" s="137"/>
      <c r="E2" s="137"/>
      <c r="F2" s="137"/>
      <c r="G2" s="137"/>
      <c r="H2" s="138"/>
    </row>
    <row r="3" spans="2:8" ht="17.25" thickBot="1" x14ac:dyDescent="0.35">
      <c r="B3" s="126" t="s">
        <v>1</v>
      </c>
      <c r="C3" s="127"/>
      <c r="D3" s="127"/>
      <c r="E3" s="127"/>
      <c r="F3" s="127"/>
      <c r="G3" s="127"/>
      <c r="H3" s="128"/>
    </row>
    <row r="4" spans="2:8" x14ac:dyDescent="0.3">
      <c r="B4" s="68"/>
      <c r="C4" s="69"/>
      <c r="D4" s="132" t="s">
        <v>2</v>
      </c>
      <c r="E4" s="132"/>
      <c r="F4" s="69"/>
      <c r="G4" s="69"/>
      <c r="H4" s="70"/>
    </row>
    <row r="5" spans="2:8" ht="17.25" thickBot="1" x14ac:dyDescent="0.35">
      <c r="B5" s="71" t="s">
        <v>3</v>
      </c>
      <c r="C5" s="72" t="s">
        <v>4</v>
      </c>
      <c r="D5" s="72" t="s">
        <v>5</v>
      </c>
      <c r="E5" s="72" t="s">
        <v>6</v>
      </c>
      <c r="F5" s="72" t="s">
        <v>7</v>
      </c>
      <c r="G5" s="72" t="s">
        <v>8</v>
      </c>
      <c r="H5" s="73" t="s">
        <v>9</v>
      </c>
    </row>
    <row r="6" spans="2:8" ht="15" customHeight="1" x14ac:dyDescent="0.3">
      <c r="B6" s="129" t="s">
        <v>56</v>
      </c>
      <c r="C6" s="130"/>
      <c r="D6" s="130"/>
      <c r="E6" s="130"/>
      <c r="F6" s="130"/>
      <c r="G6" s="130"/>
      <c r="H6" s="131"/>
    </row>
    <row r="7" spans="2:8" x14ac:dyDescent="0.3">
      <c r="B7" s="20" t="s">
        <v>10</v>
      </c>
      <c r="C7" s="15">
        <v>106115000000</v>
      </c>
      <c r="D7" s="15">
        <v>0</v>
      </c>
      <c r="E7" s="15">
        <v>0</v>
      </c>
      <c r="F7" s="19">
        <f>+SUM(C7,D7)-E7</f>
        <v>106115000000</v>
      </c>
      <c r="G7" s="19">
        <v>57112160743</v>
      </c>
      <c r="H7" s="76">
        <f>+G7/F7</f>
        <v>0.53821006213070721</v>
      </c>
    </row>
    <row r="8" spans="2:8" x14ac:dyDescent="0.3">
      <c r="B8" s="20" t="s">
        <v>11</v>
      </c>
      <c r="C8" s="19">
        <v>5280000000</v>
      </c>
      <c r="D8" s="19">
        <v>0</v>
      </c>
      <c r="E8" s="19">
        <v>0</v>
      </c>
      <c r="F8" s="19">
        <f t="shared" ref="F8:F15" si="0">+SUM(C8,D8)-E8</f>
        <v>5280000000</v>
      </c>
      <c r="G8" s="19">
        <v>2558902086</v>
      </c>
      <c r="H8" s="76">
        <f t="shared" ref="H8:H31" si="1">+G8/F8</f>
        <v>0.4846405465909091</v>
      </c>
    </row>
    <row r="9" spans="2:8" x14ac:dyDescent="0.3">
      <c r="B9" s="20" t="s">
        <v>12</v>
      </c>
      <c r="C9" s="19">
        <v>50269000000</v>
      </c>
      <c r="D9" s="19">
        <v>0</v>
      </c>
      <c r="E9" s="19">
        <v>4862406761</v>
      </c>
      <c r="F9" s="19">
        <f t="shared" si="0"/>
        <v>45406593239</v>
      </c>
      <c r="G9" s="19">
        <v>16442910655</v>
      </c>
      <c r="H9" s="76">
        <f t="shared" si="1"/>
        <v>0.36212605884021892</v>
      </c>
    </row>
    <row r="10" spans="2:8" ht="25.5" x14ac:dyDescent="0.3">
      <c r="B10" s="20" t="s">
        <v>13</v>
      </c>
      <c r="C10" s="19">
        <v>4348000000</v>
      </c>
      <c r="D10" s="19">
        <v>58115602</v>
      </c>
      <c r="E10" s="19">
        <v>0</v>
      </c>
      <c r="F10" s="19">
        <f t="shared" si="0"/>
        <v>4406115602</v>
      </c>
      <c r="G10" s="19">
        <v>1564211018</v>
      </c>
      <c r="H10" s="76">
        <f t="shared" si="1"/>
        <v>0.35500907359080225</v>
      </c>
    </row>
    <row r="11" spans="2:8" x14ac:dyDescent="0.3">
      <c r="B11" s="20" t="s">
        <v>14</v>
      </c>
      <c r="C11" s="19">
        <v>5484380000</v>
      </c>
      <c r="D11" s="19">
        <v>5619599805</v>
      </c>
      <c r="E11" s="19">
        <v>0</v>
      </c>
      <c r="F11" s="19">
        <f t="shared" si="0"/>
        <v>11103979805</v>
      </c>
      <c r="G11" s="19">
        <v>4848009615</v>
      </c>
      <c r="H11" s="76">
        <f t="shared" si="1"/>
        <v>0.43660108358779565</v>
      </c>
    </row>
    <row r="12" spans="2:8" ht="25.5" x14ac:dyDescent="0.3">
      <c r="B12" s="20" t="s">
        <v>15</v>
      </c>
      <c r="C12" s="19">
        <v>36606000000</v>
      </c>
      <c r="D12" s="19">
        <v>0</v>
      </c>
      <c r="E12" s="19">
        <v>0</v>
      </c>
      <c r="F12" s="19">
        <f t="shared" si="0"/>
        <v>36606000000</v>
      </c>
      <c r="G12" s="19">
        <v>19429356190</v>
      </c>
      <c r="H12" s="76">
        <f t="shared" si="1"/>
        <v>0.53076971507403159</v>
      </c>
    </row>
    <row r="13" spans="2:8" ht="17.25" thickBot="1" x14ac:dyDescent="0.35">
      <c r="B13" s="77" t="s">
        <v>16</v>
      </c>
      <c r="C13" s="118">
        <f>+SUM(C7,C8,C9,C10,C11,C12)</f>
        <v>208102380000</v>
      </c>
      <c r="D13" s="118">
        <f t="shared" ref="D13:G13" si="2">+SUM(D7,D8,D9,D10,D11,D12)</f>
        <v>5677715407</v>
      </c>
      <c r="E13" s="118">
        <f t="shared" si="2"/>
        <v>4862406761</v>
      </c>
      <c r="F13" s="118">
        <f t="shared" si="2"/>
        <v>208917688646</v>
      </c>
      <c r="G13" s="118">
        <f t="shared" si="2"/>
        <v>101955550307</v>
      </c>
      <c r="H13" s="78">
        <f t="shared" si="1"/>
        <v>0.48801779766843151</v>
      </c>
    </row>
    <row r="14" spans="2:8" x14ac:dyDescent="0.3">
      <c r="B14" s="129" t="s">
        <v>57</v>
      </c>
      <c r="C14" s="130"/>
      <c r="D14" s="130"/>
      <c r="E14" s="130"/>
      <c r="F14" s="130"/>
      <c r="G14" s="130"/>
      <c r="H14" s="131"/>
    </row>
    <row r="15" spans="2:8" x14ac:dyDescent="0.3">
      <c r="B15" s="62" t="s">
        <v>17</v>
      </c>
      <c r="C15" s="15">
        <v>30048660000</v>
      </c>
      <c r="D15" s="15">
        <v>366192980</v>
      </c>
      <c r="E15" s="15">
        <v>0</v>
      </c>
      <c r="F15" s="15">
        <f t="shared" si="0"/>
        <v>30414852980</v>
      </c>
      <c r="G15" s="119">
        <v>19075428968.450001</v>
      </c>
      <c r="H15" s="79">
        <f t="shared" si="1"/>
        <v>0.62717478795618364</v>
      </c>
    </row>
    <row r="16" spans="2:8" ht="17.25" thickBot="1" x14ac:dyDescent="0.35">
      <c r="B16" s="80" t="s">
        <v>18</v>
      </c>
      <c r="C16" s="120">
        <v>30048660000</v>
      </c>
      <c r="D16" s="120">
        <v>366192980</v>
      </c>
      <c r="E16" s="120">
        <v>0</v>
      </c>
      <c r="F16" s="120">
        <v>30414852980</v>
      </c>
      <c r="G16" s="120">
        <f>+G15</f>
        <v>19075428968.450001</v>
      </c>
      <c r="H16" s="81">
        <f t="shared" si="1"/>
        <v>0.62717478795618364</v>
      </c>
    </row>
    <row r="17" spans="2:10" ht="14.25" customHeight="1" x14ac:dyDescent="0.3">
      <c r="B17" s="129" t="s">
        <v>19</v>
      </c>
      <c r="C17" s="130"/>
      <c r="D17" s="130"/>
      <c r="E17" s="130"/>
      <c r="F17" s="130"/>
      <c r="G17" s="130"/>
      <c r="H17" s="131"/>
    </row>
    <row r="18" spans="2:10" ht="38.25" x14ac:dyDescent="0.3">
      <c r="B18" s="20" t="s">
        <v>20</v>
      </c>
      <c r="C18" s="51">
        <v>45841000000</v>
      </c>
      <c r="D18" s="51">
        <v>65500000000</v>
      </c>
      <c r="E18" s="51">
        <v>3571765195</v>
      </c>
      <c r="F18" s="19">
        <f t="shared" ref="F18:F29" si="3">+SUM(C18,D18)-E18</f>
        <v>107769234805</v>
      </c>
      <c r="G18" s="19">
        <v>12305292977</v>
      </c>
      <c r="H18" s="82">
        <f t="shared" si="1"/>
        <v>0.11418187202744332</v>
      </c>
    </row>
    <row r="19" spans="2:10" x14ac:dyDescent="0.3">
      <c r="B19" s="20" t="s">
        <v>21</v>
      </c>
      <c r="C19" s="19">
        <v>1125000000</v>
      </c>
      <c r="D19" s="19">
        <v>0</v>
      </c>
      <c r="E19" s="19">
        <v>0</v>
      </c>
      <c r="F19" s="19">
        <f t="shared" si="3"/>
        <v>1125000000</v>
      </c>
      <c r="G19" s="19">
        <v>0</v>
      </c>
      <c r="H19" s="82">
        <f t="shared" si="1"/>
        <v>0</v>
      </c>
    </row>
    <row r="20" spans="2:10" ht="25.5" x14ac:dyDescent="0.3">
      <c r="B20" s="20" t="s">
        <v>22</v>
      </c>
      <c r="C20" s="19">
        <v>0</v>
      </c>
      <c r="D20" s="19">
        <v>65500000000</v>
      </c>
      <c r="E20" s="19">
        <v>65500000000</v>
      </c>
      <c r="F20" s="19">
        <f t="shared" si="3"/>
        <v>0</v>
      </c>
      <c r="G20" s="19">
        <v>0</v>
      </c>
      <c r="H20" s="82">
        <v>1</v>
      </c>
    </row>
    <row r="21" spans="2:10" x14ac:dyDescent="0.3">
      <c r="B21" s="20" t="s">
        <v>23</v>
      </c>
      <c r="C21" s="19">
        <v>5521845979</v>
      </c>
      <c r="D21" s="19">
        <v>0</v>
      </c>
      <c r="E21" s="19">
        <v>0</v>
      </c>
      <c r="F21" s="19">
        <f t="shared" si="3"/>
        <v>5521845979</v>
      </c>
      <c r="G21" s="19">
        <v>2533003693</v>
      </c>
      <c r="H21" s="76">
        <f t="shared" si="1"/>
        <v>0.45872407572272128</v>
      </c>
    </row>
    <row r="22" spans="2:10" x14ac:dyDescent="0.3">
      <c r="B22" s="20" t="s">
        <v>24</v>
      </c>
      <c r="C22" s="19">
        <v>8300000000</v>
      </c>
      <c r="D22" s="19">
        <v>0</v>
      </c>
      <c r="E22" s="19">
        <v>0</v>
      </c>
      <c r="F22" s="19">
        <f t="shared" si="3"/>
        <v>8300000000</v>
      </c>
      <c r="G22" s="19">
        <v>4546469534</v>
      </c>
      <c r="H22" s="76">
        <f t="shared" si="1"/>
        <v>0.54776741373493976</v>
      </c>
    </row>
    <row r="23" spans="2:10" x14ac:dyDescent="0.3">
      <c r="B23" s="20" t="s">
        <v>25</v>
      </c>
      <c r="C23" s="33">
        <v>1894000000</v>
      </c>
      <c r="D23" s="33">
        <v>0</v>
      </c>
      <c r="E23" s="33">
        <v>0</v>
      </c>
      <c r="F23" s="19">
        <f t="shared" si="3"/>
        <v>1894000000</v>
      </c>
      <c r="G23" s="19">
        <v>1203605748</v>
      </c>
      <c r="H23" s="76">
        <f t="shared" si="1"/>
        <v>0.63548349947201688</v>
      </c>
    </row>
    <row r="24" spans="2:10" ht="25.5" x14ac:dyDescent="0.3">
      <c r="B24" s="20" t="s">
        <v>26</v>
      </c>
      <c r="C24" s="33">
        <v>11325423602</v>
      </c>
      <c r="D24" s="33">
        <v>0</v>
      </c>
      <c r="E24" s="33">
        <f>6042267473.27+1181501626</f>
        <v>7223769099.2700005</v>
      </c>
      <c r="F24" s="19">
        <f t="shared" si="3"/>
        <v>4101654502.7299995</v>
      </c>
      <c r="G24" s="19">
        <v>0</v>
      </c>
      <c r="H24" s="76">
        <f t="shared" si="1"/>
        <v>0</v>
      </c>
      <c r="I24" s="123"/>
      <c r="J24" s="123"/>
    </row>
    <row r="25" spans="2:10" x14ac:dyDescent="0.3">
      <c r="B25" s="83" t="s">
        <v>51</v>
      </c>
      <c r="C25" s="53">
        <f>SUM(C18:C24)</f>
        <v>74007269581</v>
      </c>
      <c r="D25" s="53">
        <f t="shared" ref="D25:G25" si="4">SUM(D18:D24)</f>
        <v>131000000000</v>
      </c>
      <c r="E25" s="53">
        <f t="shared" si="4"/>
        <v>76295534294.270004</v>
      </c>
      <c r="F25" s="53">
        <f t="shared" si="4"/>
        <v>128711735286.73</v>
      </c>
      <c r="G25" s="53">
        <f t="shared" si="4"/>
        <v>20588371952</v>
      </c>
      <c r="H25" s="84">
        <f t="shared" ref="H25" si="5">+G25/F25</f>
        <v>0.15995722461619732</v>
      </c>
    </row>
    <row r="26" spans="2:10" ht="17.25" thickBot="1" x14ac:dyDescent="0.35">
      <c r="B26" s="85" t="s">
        <v>27</v>
      </c>
      <c r="C26" s="117">
        <f>+C25+C16+C13</f>
        <v>312158309581</v>
      </c>
      <c r="D26" s="117">
        <f>+D25+D16+D13</f>
        <v>137043908387</v>
      </c>
      <c r="E26" s="117">
        <f>+E25+E16+E13</f>
        <v>81157941055.270004</v>
      </c>
      <c r="F26" s="117">
        <f>+F25+F16+F13</f>
        <v>368044276912.72998</v>
      </c>
      <c r="G26" s="117">
        <f>+G25+G16+G13</f>
        <v>141619351227.45001</v>
      </c>
      <c r="H26" s="86">
        <f t="shared" si="1"/>
        <v>0.38478889663873389</v>
      </c>
    </row>
    <row r="27" spans="2:10" x14ac:dyDescent="0.3">
      <c r="B27" s="129" t="s">
        <v>53</v>
      </c>
      <c r="C27" s="130"/>
      <c r="D27" s="130"/>
      <c r="E27" s="130"/>
      <c r="F27" s="130"/>
      <c r="G27" s="130"/>
      <c r="H27" s="131"/>
    </row>
    <row r="28" spans="2:10" ht="63.75" x14ac:dyDescent="0.3">
      <c r="B28" s="62" t="s">
        <v>28</v>
      </c>
      <c r="C28" s="74">
        <v>14655903586</v>
      </c>
      <c r="D28" s="74">
        <v>0</v>
      </c>
      <c r="E28" s="74">
        <v>0</v>
      </c>
      <c r="F28" s="74">
        <f t="shared" si="3"/>
        <v>14655903586</v>
      </c>
      <c r="G28" s="74">
        <v>14655903586</v>
      </c>
      <c r="H28" s="87">
        <f t="shared" si="1"/>
        <v>1</v>
      </c>
    </row>
    <row r="29" spans="2:10" ht="63.75" x14ac:dyDescent="0.3">
      <c r="B29" s="56" t="s">
        <v>28</v>
      </c>
      <c r="C29" s="88">
        <v>16544096414</v>
      </c>
      <c r="D29" s="88">
        <v>0</v>
      </c>
      <c r="E29" s="75">
        <v>0</v>
      </c>
      <c r="F29" s="75">
        <f t="shared" si="3"/>
        <v>16544096414</v>
      </c>
      <c r="G29" s="75">
        <v>16494369557</v>
      </c>
      <c r="H29" s="89">
        <f t="shared" si="1"/>
        <v>0.99699428389706912</v>
      </c>
    </row>
    <row r="30" spans="2:10" ht="17.25" thickBot="1" x14ac:dyDescent="0.35">
      <c r="B30" s="90" t="s">
        <v>29</v>
      </c>
      <c r="C30" s="91">
        <f>+SUM(C29,C28)</f>
        <v>31200000000</v>
      </c>
      <c r="D30" s="91">
        <f t="shared" ref="D30:G30" si="6">+SUM(D29,D28)</f>
        <v>0</v>
      </c>
      <c r="E30" s="91">
        <f t="shared" si="6"/>
        <v>0</v>
      </c>
      <c r="F30" s="91">
        <f t="shared" si="6"/>
        <v>31200000000</v>
      </c>
      <c r="G30" s="91">
        <f t="shared" si="6"/>
        <v>31150273143</v>
      </c>
      <c r="H30" s="92">
        <f t="shared" si="1"/>
        <v>0.99840619048076928</v>
      </c>
    </row>
    <row r="31" spans="2:10" ht="17.25" thickBot="1" x14ac:dyDescent="0.35">
      <c r="B31" s="93" t="s">
        <v>30</v>
      </c>
      <c r="C31" s="94">
        <f>+C30+C26</f>
        <v>343358309581</v>
      </c>
      <c r="D31" s="94">
        <f t="shared" ref="D31:G31" si="7">+D30+D26</f>
        <v>137043908387</v>
      </c>
      <c r="E31" s="94">
        <f t="shared" si="7"/>
        <v>81157941055.270004</v>
      </c>
      <c r="F31" s="94">
        <f t="shared" si="7"/>
        <v>399244276912.72998</v>
      </c>
      <c r="G31" s="94">
        <f t="shared" si="7"/>
        <v>172769624370.45001</v>
      </c>
      <c r="H31" s="95">
        <f t="shared" si="1"/>
        <v>0.43274164305231955</v>
      </c>
    </row>
    <row r="32" spans="2:10" ht="3.75" customHeight="1" thickBot="1" x14ac:dyDescent="0.35">
      <c r="B32" s="96"/>
      <c r="C32" s="97"/>
      <c r="D32" s="97"/>
      <c r="E32" s="97"/>
      <c r="F32" s="97"/>
      <c r="G32" s="97"/>
      <c r="H32" s="98"/>
      <c r="I32" s="99"/>
    </row>
    <row r="33" spans="2:11" ht="17.25" thickBot="1" x14ac:dyDescent="0.35">
      <c r="B33" s="133" t="s">
        <v>31</v>
      </c>
      <c r="C33" s="134"/>
      <c r="D33" s="134"/>
      <c r="E33" s="134"/>
      <c r="F33" s="134"/>
      <c r="G33" s="134"/>
      <c r="H33" s="135"/>
    </row>
    <row r="34" spans="2:11" ht="17.25" thickBot="1" x14ac:dyDescent="0.35">
      <c r="B34" s="126" t="s">
        <v>1</v>
      </c>
      <c r="C34" s="127"/>
      <c r="D34" s="127"/>
      <c r="E34" s="127"/>
      <c r="F34" s="127"/>
      <c r="G34" s="127"/>
      <c r="H34" s="128"/>
    </row>
    <row r="35" spans="2:11" x14ac:dyDescent="0.3">
      <c r="B35" s="20" t="s">
        <v>12</v>
      </c>
      <c r="C35" s="19">
        <v>0</v>
      </c>
      <c r="D35" s="19">
        <v>5946864</v>
      </c>
      <c r="E35" s="19">
        <v>0</v>
      </c>
      <c r="F35" s="19">
        <f t="shared" ref="F35:F43" si="8">+SUM(C35,D35)-E35</f>
        <v>5946864</v>
      </c>
      <c r="G35" s="51">
        <v>2973432</v>
      </c>
      <c r="H35" s="76">
        <f>+G35/F35</f>
        <v>0.5</v>
      </c>
    </row>
    <row r="36" spans="2:11" ht="25.5" x14ac:dyDescent="0.3">
      <c r="B36" s="20" t="s">
        <v>32</v>
      </c>
      <c r="C36" s="19">
        <v>8296000000</v>
      </c>
      <c r="D36" s="19">
        <v>0</v>
      </c>
      <c r="E36" s="19">
        <f>998879343+386909880</f>
        <v>1385789223</v>
      </c>
      <c r="F36" s="19">
        <f t="shared" si="8"/>
        <v>6910210777</v>
      </c>
      <c r="G36" s="51">
        <v>0</v>
      </c>
      <c r="H36" s="76">
        <f t="shared" ref="H36:H47" si="9">+G36/F36</f>
        <v>0</v>
      </c>
      <c r="I36" s="123"/>
    </row>
    <row r="37" spans="2:11" x14ac:dyDescent="0.3">
      <c r="B37" s="20" t="s">
        <v>14</v>
      </c>
      <c r="C37" s="19">
        <v>4028410000</v>
      </c>
      <c r="D37" s="19">
        <v>0</v>
      </c>
      <c r="E37" s="19">
        <v>5946864</v>
      </c>
      <c r="F37" s="19">
        <f t="shared" si="8"/>
        <v>4022463136</v>
      </c>
      <c r="G37" s="51">
        <v>1213708542</v>
      </c>
      <c r="H37" s="76">
        <f t="shared" si="9"/>
        <v>0.30173266999953929</v>
      </c>
    </row>
    <row r="38" spans="2:11" ht="17.25" thickBot="1" x14ac:dyDescent="0.35">
      <c r="B38" s="83" t="s">
        <v>16</v>
      </c>
      <c r="C38" s="53">
        <f>SUM(C35:C37)</f>
        <v>12324410000</v>
      </c>
      <c r="D38" s="53">
        <f>SUM(D35:D37)</f>
        <v>5946864</v>
      </c>
      <c r="E38" s="53">
        <f>SUM(E35:E37)</f>
        <v>1391736087</v>
      </c>
      <c r="F38" s="53">
        <f>SUM(F35:F37)</f>
        <v>10938620777</v>
      </c>
      <c r="G38" s="53">
        <f>SUM(G35:G37)</f>
        <v>1216681974</v>
      </c>
      <c r="H38" s="100">
        <f t="shared" si="9"/>
        <v>0.11122809710692652</v>
      </c>
      <c r="I38" s="123"/>
      <c r="J38" s="124"/>
    </row>
    <row r="39" spans="2:11" x14ac:dyDescent="0.3">
      <c r="B39" s="129" t="s">
        <v>57</v>
      </c>
      <c r="C39" s="130"/>
      <c r="D39" s="130"/>
      <c r="E39" s="130"/>
      <c r="F39" s="130"/>
      <c r="G39" s="130"/>
      <c r="H39" s="131"/>
    </row>
    <row r="40" spans="2:11" x14ac:dyDescent="0.3">
      <c r="B40" s="20" t="s">
        <v>17</v>
      </c>
      <c r="C40" s="19">
        <v>1493800000</v>
      </c>
      <c r="D40" s="19">
        <v>998879343</v>
      </c>
      <c r="E40" s="19">
        <v>515000</v>
      </c>
      <c r="F40" s="19">
        <f t="shared" si="8"/>
        <v>2492164343</v>
      </c>
      <c r="G40" s="51">
        <v>1412874962</v>
      </c>
      <c r="H40" s="82">
        <f t="shared" si="9"/>
        <v>0.56692688263857405</v>
      </c>
    </row>
    <row r="41" spans="2:11" ht="17.25" thickBot="1" x14ac:dyDescent="0.35">
      <c r="B41" s="83" t="s">
        <v>50</v>
      </c>
      <c r="C41" s="53">
        <f>SUM(C40)</f>
        <v>1493800000</v>
      </c>
      <c r="D41" s="53">
        <f t="shared" ref="D41:G41" si="10">SUM(D40)</f>
        <v>998879343</v>
      </c>
      <c r="E41" s="53">
        <f t="shared" si="10"/>
        <v>515000</v>
      </c>
      <c r="F41" s="53">
        <f t="shared" si="10"/>
        <v>2492164343</v>
      </c>
      <c r="G41" s="53">
        <f t="shared" si="10"/>
        <v>1412874962</v>
      </c>
      <c r="H41" s="100">
        <f>+G41/F41</f>
        <v>0.56692688263857405</v>
      </c>
      <c r="J41" s="125"/>
    </row>
    <row r="42" spans="2:11" x14ac:dyDescent="0.3">
      <c r="B42" s="129" t="s">
        <v>19</v>
      </c>
      <c r="C42" s="130"/>
      <c r="D42" s="130"/>
      <c r="E42" s="130"/>
      <c r="F42" s="130"/>
      <c r="G42" s="130"/>
      <c r="H42" s="131"/>
    </row>
    <row r="43" spans="2:11" ht="17.25" thickBot="1" x14ac:dyDescent="0.35">
      <c r="B43" s="56" t="s">
        <v>25</v>
      </c>
      <c r="C43" s="114">
        <v>0</v>
      </c>
      <c r="D43" s="114">
        <v>515000</v>
      </c>
      <c r="E43" s="114">
        <v>0</v>
      </c>
      <c r="F43" s="43">
        <f t="shared" si="8"/>
        <v>515000</v>
      </c>
      <c r="G43" s="57">
        <v>0</v>
      </c>
      <c r="H43" s="89">
        <f t="shared" si="9"/>
        <v>0</v>
      </c>
    </row>
    <row r="44" spans="2:11" ht="17.25" thickBot="1" x14ac:dyDescent="0.35">
      <c r="B44" s="7" t="s">
        <v>51</v>
      </c>
      <c r="C44" s="38">
        <f>+C43</f>
        <v>0</v>
      </c>
      <c r="D44" s="38">
        <f t="shared" ref="D44:G44" si="11">+D43</f>
        <v>515000</v>
      </c>
      <c r="E44" s="38">
        <f t="shared" si="11"/>
        <v>0</v>
      </c>
      <c r="F44" s="38">
        <f t="shared" si="11"/>
        <v>515000</v>
      </c>
      <c r="G44" s="38">
        <f t="shared" si="11"/>
        <v>0</v>
      </c>
      <c r="H44" s="101">
        <f t="shared" si="9"/>
        <v>0</v>
      </c>
    </row>
    <row r="45" spans="2:11" ht="17.25" thickBot="1" x14ac:dyDescent="0.35">
      <c r="B45" s="102" t="s">
        <v>33</v>
      </c>
      <c r="C45" s="115">
        <f>+C44+C41+C38</f>
        <v>13818210000</v>
      </c>
      <c r="D45" s="115">
        <f t="shared" ref="D45:G45" si="12">+D44+D41+D38</f>
        <v>1005341207</v>
      </c>
      <c r="E45" s="115">
        <f t="shared" si="12"/>
        <v>1392251087</v>
      </c>
      <c r="F45" s="115">
        <f t="shared" si="12"/>
        <v>13431300120</v>
      </c>
      <c r="G45" s="115">
        <f t="shared" si="12"/>
        <v>2629556936</v>
      </c>
      <c r="H45" s="103">
        <f t="shared" si="9"/>
        <v>0.19577828747080367</v>
      </c>
      <c r="J45" s="123"/>
      <c r="K45" s="123"/>
    </row>
    <row r="46" spans="2:11" ht="17.25" thickBot="1" x14ac:dyDescent="0.35">
      <c r="B46" s="104"/>
      <c r="C46" s="105"/>
      <c r="D46" s="105"/>
      <c r="E46" s="105"/>
      <c r="F46" s="106"/>
      <c r="G46" s="107"/>
      <c r="H46" s="108"/>
    </row>
    <row r="47" spans="2:11" ht="17.25" thickBot="1" x14ac:dyDescent="0.35">
      <c r="B47" s="109" t="s">
        <v>34</v>
      </c>
      <c r="C47" s="116">
        <f>+SUM(C45,C31)</f>
        <v>357176519581</v>
      </c>
      <c r="D47" s="116">
        <f t="shared" ref="D47:G47" si="13">+SUM(D45,D31)</f>
        <v>138049249594</v>
      </c>
      <c r="E47" s="116">
        <f t="shared" si="13"/>
        <v>82550192142.270004</v>
      </c>
      <c r="F47" s="116">
        <f t="shared" si="13"/>
        <v>412675577032.72998</v>
      </c>
      <c r="G47" s="116">
        <f t="shared" si="13"/>
        <v>175399181306.45001</v>
      </c>
      <c r="H47" s="110">
        <f t="shared" si="9"/>
        <v>0.42502922651160141</v>
      </c>
    </row>
    <row r="48" spans="2:11" x14ac:dyDescent="0.3">
      <c r="B48" s="111"/>
      <c r="C48" s="112"/>
      <c r="D48" s="112"/>
      <c r="E48" s="112"/>
      <c r="F48" s="112"/>
      <c r="G48" s="112"/>
      <c r="H48" s="113"/>
    </row>
    <row r="49" spans="5:7" x14ac:dyDescent="0.3">
      <c r="G49" s="123"/>
    </row>
    <row r="50" spans="5:7" x14ac:dyDescent="0.3">
      <c r="E50" s="123"/>
    </row>
  </sheetData>
  <mergeCells count="11">
    <mergeCell ref="B2:H2"/>
    <mergeCell ref="B3:H3"/>
    <mergeCell ref="B14:H14"/>
    <mergeCell ref="B17:H17"/>
    <mergeCell ref="B27:H27"/>
    <mergeCell ref="B6:H6"/>
    <mergeCell ref="B34:H34"/>
    <mergeCell ref="B39:H39"/>
    <mergeCell ref="B42:H42"/>
    <mergeCell ref="D4:E4"/>
    <mergeCell ref="B33:H33"/>
  </mergeCell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H31"/>
  <sheetViews>
    <sheetView topLeftCell="A22" workbookViewId="0">
      <selection activeCell="E32" sqref="E32"/>
    </sheetView>
  </sheetViews>
  <sheetFormatPr baseColWidth="10" defaultRowHeight="16.5" x14ac:dyDescent="0.3"/>
  <cols>
    <col min="1" max="1" width="7.7109375" style="1" customWidth="1"/>
    <col min="2" max="2" width="27" style="1" bestFit="1" customWidth="1"/>
    <col min="3" max="3" width="18.28515625" style="1" bestFit="1" customWidth="1"/>
    <col min="4" max="4" width="13.42578125" style="1" customWidth="1"/>
    <col min="5" max="5" width="17" style="1" customWidth="1"/>
    <col min="6" max="6" width="15.42578125" style="1" bestFit="1" customWidth="1"/>
    <col min="7" max="7" width="14.42578125" style="1" bestFit="1" customWidth="1"/>
    <col min="8" max="8" width="7" style="1" bestFit="1" customWidth="1"/>
    <col min="9" max="16384" width="11.42578125" style="1"/>
  </cols>
  <sheetData>
    <row r="1" spans="2:8" ht="17.25" thickBot="1" x14ac:dyDescent="0.35"/>
    <row r="2" spans="2:8" x14ac:dyDescent="0.3">
      <c r="B2" s="139" t="s">
        <v>35</v>
      </c>
      <c r="C2" s="140"/>
      <c r="D2" s="140"/>
      <c r="E2" s="140"/>
      <c r="F2" s="140"/>
      <c r="G2" s="140"/>
      <c r="H2" s="141"/>
    </row>
    <row r="3" spans="2:8" ht="17.25" thickBot="1" x14ac:dyDescent="0.35">
      <c r="B3" s="142" t="s">
        <v>1</v>
      </c>
      <c r="C3" s="143"/>
      <c r="D3" s="143"/>
      <c r="E3" s="143"/>
      <c r="F3" s="143"/>
      <c r="G3" s="143"/>
      <c r="H3" s="144"/>
    </row>
    <row r="4" spans="2:8" ht="17.25" thickBot="1" x14ac:dyDescent="0.35">
      <c r="B4" s="148" t="s">
        <v>2</v>
      </c>
      <c r="C4" s="149"/>
      <c r="D4" s="149"/>
      <c r="E4" s="149"/>
      <c r="F4" s="149"/>
      <c r="G4" s="149"/>
      <c r="H4" s="150"/>
    </row>
    <row r="5" spans="2:8" ht="27.75" thickBot="1" x14ac:dyDescent="0.35">
      <c r="B5" s="2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4" t="s">
        <v>9</v>
      </c>
    </row>
    <row r="6" spans="2:8" ht="17.25" thickBot="1" x14ac:dyDescent="0.35">
      <c r="B6" s="5" t="s">
        <v>36</v>
      </c>
      <c r="C6" s="32">
        <v>941000000</v>
      </c>
      <c r="D6" s="33">
        <v>0</v>
      </c>
      <c r="E6" s="33">
        <v>0</v>
      </c>
      <c r="F6" s="33">
        <f>+SUM(C6,D6)-E6</f>
        <v>941000000</v>
      </c>
      <c r="G6" s="34">
        <v>814751558</v>
      </c>
      <c r="H6" s="28">
        <f>+G6/F6</f>
        <v>0.86583587460148781</v>
      </c>
    </row>
    <row r="7" spans="2:8" ht="26.25" thickBot="1" x14ac:dyDescent="0.35">
      <c r="B7" s="6" t="s">
        <v>17</v>
      </c>
      <c r="C7" s="35">
        <v>29269750000</v>
      </c>
      <c r="D7" s="22">
        <v>0</v>
      </c>
      <c r="E7" s="22">
        <v>0</v>
      </c>
      <c r="F7" s="36">
        <f>+SUM(C7,D7)-E7</f>
        <v>29269750000</v>
      </c>
      <c r="G7" s="37">
        <v>17694016063</v>
      </c>
      <c r="H7" s="29">
        <f t="shared" ref="H7:H27" si="0">+G7/F7</f>
        <v>0.60451544898743581</v>
      </c>
    </row>
    <row r="8" spans="2:8" ht="17.25" thickBot="1" x14ac:dyDescent="0.35">
      <c r="B8" s="7" t="s">
        <v>50</v>
      </c>
      <c r="C8" s="38">
        <f>+SUM(C7,C6)</f>
        <v>30210750000</v>
      </c>
      <c r="D8" s="38">
        <f t="shared" ref="D8:G8" si="1">+SUM(D7,D6)</f>
        <v>0</v>
      </c>
      <c r="E8" s="38">
        <f t="shared" si="1"/>
        <v>0</v>
      </c>
      <c r="F8" s="38">
        <f t="shared" si="1"/>
        <v>30210750000</v>
      </c>
      <c r="G8" s="39">
        <f t="shared" si="1"/>
        <v>18508767621</v>
      </c>
      <c r="H8" s="8">
        <f>+G8/F8</f>
        <v>0.61265501919018894</v>
      </c>
    </row>
    <row r="9" spans="2:8" x14ac:dyDescent="0.3">
      <c r="B9" s="5" t="s">
        <v>21</v>
      </c>
      <c r="C9" s="40">
        <v>121000000</v>
      </c>
      <c r="D9" s="15">
        <v>0</v>
      </c>
      <c r="E9" s="15">
        <v>0</v>
      </c>
      <c r="F9" s="15">
        <v>121000000</v>
      </c>
      <c r="G9" s="41">
        <v>0</v>
      </c>
      <c r="H9" s="16">
        <f t="shared" si="0"/>
        <v>0</v>
      </c>
    </row>
    <row r="10" spans="2:8" ht="17.25" thickBot="1" x14ac:dyDescent="0.35">
      <c r="B10" s="9" t="s">
        <v>25</v>
      </c>
      <c r="C10" s="42">
        <v>454000</v>
      </c>
      <c r="D10" s="43">
        <v>0</v>
      </c>
      <c r="E10" s="43">
        <v>0</v>
      </c>
      <c r="F10" s="43">
        <v>454000</v>
      </c>
      <c r="G10" s="44">
        <v>0</v>
      </c>
      <c r="H10" s="30">
        <f t="shared" si="0"/>
        <v>0</v>
      </c>
    </row>
    <row r="11" spans="2:8" ht="17.25" thickBot="1" x14ac:dyDescent="0.35">
      <c r="B11" s="10" t="s">
        <v>51</v>
      </c>
      <c r="C11" s="45">
        <f>+SUM(C10,C9)</f>
        <v>121454000</v>
      </c>
      <c r="D11" s="45">
        <f t="shared" ref="D11:G11" si="2">+SUM(D10,D9)</f>
        <v>0</v>
      </c>
      <c r="E11" s="45">
        <f t="shared" si="2"/>
        <v>0</v>
      </c>
      <c r="F11" s="45">
        <f t="shared" si="2"/>
        <v>121454000</v>
      </c>
      <c r="G11" s="45">
        <f t="shared" si="2"/>
        <v>0</v>
      </c>
      <c r="H11" s="8">
        <f>+G11/F11</f>
        <v>0</v>
      </c>
    </row>
    <row r="12" spans="2:8" ht="18.75" customHeight="1" thickBot="1" x14ac:dyDescent="0.35">
      <c r="B12" s="11" t="s">
        <v>52</v>
      </c>
      <c r="C12" s="24">
        <f>+SUM(C11,C8)</f>
        <v>30332204000</v>
      </c>
      <c r="D12" s="24">
        <f t="shared" ref="D12:G12" si="3">+SUM(D11,D8)</f>
        <v>0</v>
      </c>
      <c r="E12" s="24">
        <f t="shared" si="3"/>
        <v>0</v>
      </c>
      <c r="F12" s="24">
        <f t="shared" si="3"/>
        <v>30332204000</v>
      </c>
      <c r="G12" s="24">
        <f t="shared" si="3"/>
        <v>18508767621</v>
      </c>
      <c r="H12" s="12">
        <f>+G12/F12</f>
        <v>0.61020187062568876</v>
      </c>
    </row>
    <row r="13" spans="2:8" ht="18.75" customHeight="1" thickBot="1" x14ac:dyDescent="0.35">
      <c r="B13" s="145" t="s">
        <v>53</v>
      </c>
      <c r="C13" s="146"/>
      <c r="D13" s="146"/>
      <c r="E13" s="146"/>
      <c r="F13" s="146"/>
      <c r="G13" s="146"/>
      <c r="H13" s="147"/>
    </row>
    <row r="14" spans="2:8" ht="38.25" x14ac:dyDescent="0.3">
      <c r="B14" s="13" t="s">
        <v>58</v>
      </c>
      <c r="C14" s="14">
        <v>1855550000</v>
      </c>
      <c r="D14" s="49">
        <v>0</v>
      </c>
      <c r="E14" s="14">
        <v>134328921</v>
      </c>
      <c r="F14" s="15">
        <f t="shared" ref="F14:F15" si="4">+C14+D14-E14</f>
        <v>1721221079</v>
      </c>
      <c r="G14" s="14">
        <v>130704803</v>
      </c>
      <c r="H14" s="16">
        <f t="shared" si="0"/>
        <v>7.5937254426338571E-2</v>
      </c>
    </row>
    <row r="15" spans="2:8" ht="38.25" x14ac:dyDescent="0.3">
      <c r="B15" s="17" t="s">
        <v>59</v>
      </c>
      <c r="C15" s="18">
        <v>2880036940</v>
      </c>
      <c r="D15" s="50">
        <v>0</v>
      </c>
      <c r="E15" s="18">
        <v>208494653</v>
      </c>
      <c r="F15" s="19">
        <f t="shared" si="4"/>
        <v>2671542287</v>
      </c>
      <c r="G15" s="18">
        <v>2668931590</v>
      </c>
      <c r="H15" s="16">
        <f t="shared" si="0"/>
        <v>0.99902277534115635</v>
      </c>
    </row>
    <row r="16" spans="2:8" ht="75.75" customHeight="1" x14ac:dyDescent="0.3">
      <c r="B16" s="46" t="s">
        <v>37</v>
      </c>
      <c r="C16" s="19">
        <v>7000000000</v>
      </c>
      <c r="D16" s="48">
        <v>0</v>
      </c>
      <c r="E16" s="19">
        <v>506751338</v>
      </c>
      <c r="F16" s="19">
        <f>+C16+D16-E16</f>
        <v>6493248662</v>
      </c>
      <c r="G16" s="19">
        <v>0</v>
      </c>
      <c r="H16" s="16">
        <f t="shared" si="0"/>
        <v>0</v>
      </c>
    </row>
    <row r="17" spans="2:8" ht="52.5" customHeight="1" x14ac:dyDescent="0.3">
      <c r="B17" s="46" t="s">
        <v>38</v>
      </c>
      <c r="C17" s="19">
        <v>5636345365</v>
      </c>
      <c r="D17" s="48">
        <v>0</v>
      </c>
      <c r="E17" s="19">
        <v>0</v>
      </c>
      <c r="F17" s="19">
        <f t="shared" ref="F17:F25" si="5">+C17+D17-E17</f>
        <v>5636345365</v>
      </c>
      <c r="G17" s="19">
        <v>5636345365</v>
      </c>
      <c r="H17" s="21">
        <f t="shared" si="0"/>
        <v>1</v>
      </c>
    </row>
    <row r="18" spans="2:8" ht="58.5" customHeight="1" x14ac:dyDescent="0.3">
      <c r="B18" s="46" t="s">
        <v>38</v>
      </c>
      <c r="C18" s="19">
        <v>14363654635</v>
      </c>
      <c r="D18" s="48">
        <v>0</v>
      </c>
      <c r="E18" s="19">
        <v>0</v>
      </c>
      <c r="F18" s="19">
        <f t="shared" si="5"/>
        <v>14363654635</v>
      </c>
      <c r="G18" s="19">
        <v>14283654635</v>
      </c>
      <c r="H18" s="21">
        <f t="shared" si="0"/>
        <v>0.9944303868317006</v>
      </c>
    </row>
    <row r="19" spans="2:8" ht="77.25" customHeight="1" x14ac:dyDescent="0.3">
      <c r="B19" s="46" t="s">
        <v>39</v>
      </c>
      <c r="C19" s="19">
        <v>2945606126</v>
      </c>
      <c r="D19" s="48">
        <v>0</v>
      </c>
      <c r="E19" s="19">
        <v>213241407</v>
      </c>
      <c r="F19" s="19">
        <f t="shared" si="5"/>
        <v>2732364719</v>
      </c>
      <c r="G19" s="19">
        <v>0</v>
      </c>
      <c r="H19" s="21">
        <f t="shared" si="0"/>
        <v>0</v>
      </c>
    </row>
    <row r="20" spans="2:8" ht="38.25" x14ac:dyDescent="0.3">
      <c r="B20" s="46" t="s">
        <v>40</v>
      </c>
      <c r="C20" s="19">
        <v>1699351400</v>
      </c>
      <c r="D20" s="48">
        <v>0</v>
      </c>
      <c r="E20" s="19">
        <v>123021228</v>
      </c>
      <c r="F20" s="19">
        <f t="shared" si="5"/>
        <v>1576330172</v>
      </c>
      <c r="G20" s="19">
        <v>297513334</v>
      </c>
      <c r="H20" s="21">
        <f t="shared" si="0"/>
        <v>0.18873795559119705</v>
      </c>
    </row>
    <row r="21" spans="2:8" ht="51" x14ac:dyDescent="0.3">
      <c r="B21" s="46" t="s">
        <v>41</v>
      </c>
      <c r="C21" s="19">
        <v>1888110169</v>
      </c>
      <c r="D21" s="48">
        <v>0</v>
      </c>
      <c r="E21" s="19">
        <v>136686051</v>
      </c>
      <c r="F21" s="19">
        <f t="shared" si="5"/>
        <v>1751424118</v>
      </c>
      <c r="G21" s="19">
        <v>669093738</v>
      </c>
      <c r="H21" s="21">
        <f t="shared" si="0"/>
        <v>0.38202839113809667</v>
      </c>
    </row>
    <row r="22" spans="2:8" ht="58.5" customHeight="1" x14ac:dyDescent="0.3">
      <c r="B22" s="46" t="s">
        <v>42</v>
      </c>
      <c r="C22" s="19">
        <v>3000000000</v>
      </c>
      <c r="D22" s="48">
        <v>0</v>
      </c>
      <c r="E22" s="19">
        <v>217179145</v>
      </c>
      <c r="F22" s="19">
        <f t="shared" si="5"/>
        <v>2782820855</v>
      </c>
      <c r="G22" s="19">
        <v>1453580932</v>
      </c>
      <c r="H22" s="21">
        <f t="shared" si="0"/>
        <v>0.52234082168397433</v>
      </c>
    </row>
    <row r="23" spans="2:8" ht="72.75" customHeight="1" x14ac:dyDescent="0.3">
      <c r="B23" s="46" t="s">
        <v>43</v>
      </c>
      <c r="C23" s="19">
        <v>1002205561</v>
      </c>
      <c r="D23" s="48">
        <v>0</v>
      </c>
      <c r="E23" s="19">
        <v>0</v>
      </c>
      <c r="F23" s="19">
        <f t="shared" si="5"/>
        <v>1002205561</v>
      </c>
      <c r="G23" s="19">
        <v>931566568</v>
      </c>
      <c r="H23" s="21">
        <f t="shared" si="0"/>
        <v>0.9295164627409207</v>
      </c>
    </row>
    <row r="24" spans="2:8" ht="25.5" x14ac:dyDescent="0.3">
      <c r="B24" s="46" t="s">
        <v>44</v>
      </c>
      <c r="C24" s="19">
        <v>5975139804</v>
      </c>
      <c r="D24" s="48">
        <v>0</v>
      </c>
      <c r="E24" s="19">
        <v>492503380</v>
      </c>
      <c r="F24" s="19">
        <f t="shared" si="5"/>
        <v>5482636424</v>
      </c>
      <c r="G24" s="19">
        <v>1905773129</v>
      </c>
      <c r="H24" s="21">
        <f t="shared" si="0"/>
        <v>0.34760158829018134</v>
      </c>
    </row>
    <row r="25" spans="2:8" ht="51" customHeight="1" thickBot="1" x14ac:dyDescent="0.35">
      <c r="B25" s="47" t="s">
        <v>45</v>
      </c>
      <c r="C25" s="22">
        <v>3500000000</v>
      </c>
      <c r="D25" s="31">
        <v>0</v>
      </c>
      <c r="E25" s="22">
        <v>253375669</v>
      </c>
      <c r="F25" s="22">
        <f t="shared" si="5"/>
        <v>3246624331</v>
      </c>
      <c r="G25" s="22">
        <v>0</v>
      </c>
      <c r="H25" s="23">
        <f t="shared" si="0"/>
        <v>0</v>
      </c>
    </row>
    <row r="26" spans="2:8" ht="21.75" customHeight="1" thickBot="1" x14ac:dyDescent="0.35">
      <c r="B26" s="11" t="s">
        <v>29</v>
      </c>
      <c r="C26" s="24">
        <f>+SUM(C25,C24,C23,C22,C21,C20,C19,C18,C17,C16+C15+C14)</f>
        <v>51746000000</v>
      </c>
      <c r="D26" s="24">
        <f t="shared" ref="D26" si="6">+SUM(D25,D24,D23,D22,D21,D20,D19,D18,D17,D16+D15+D14)</f>
        <v>0</v>
      </c>
      <c r="E26" s="24">
        <f>+SUM(E14:E25)</f>
        <v>2285581792</v>
      </c>
      <c r="F26" s="24">
        <f>+C26+D26-E26</f>
        <v>49460418208</v>
      </c>
      <c r="G26" s="24">
        <f>+SUM(G14:G25)</f>
        <v>27977164094</v>
      </c>
      <c r="H26" s="122">
        <f>+G26/F26</f>
        <v>0.56564754419069629</v>
      </c>
    </row>
    <row r="27" spans="2:8" ht="17.25" thickBot="1" x14ac:dyDescent="0.35">
      <c r="B27" s="25" t="s">
        <v>46</v>
      </c>
      <c r="C27" s="26">
        <f>+C26+C12</f>
        <v>82078204000</v>
      </c>
      <c r="D27" s="26">
        <f>SUM(D6:D25)</f>
        <v>0</v>
      </c>
      <c r="E27" s="27">
        <f>+E26+E12</f>
        <v>2285581792</v>
      </c>
      <c r="F27" s="27">
        <f>+F26+F12</f>
        <v>79792622208</v>
      </c>
      <c r="G27" s="27">
        <f>+G26+G12</f>
        <v>46485931715</v>
      </c>
      <c r="H27" s="121">
        <f t="shared" si="0"/>
        <v>0.58258433459953807</v>
      </c>
    </row>
    <row r="29" spans="2:8" x14ac:dyDescent="0.3">
      <c r="G29" s="123"/>
    </row>
    <row r="31" spans="2:8" x14ac:dyDescent="0.3">
      <c r="F31" s="123"/>
    </row>
  </sheetData>
  <mergeCells count="4">
    <mergeCell ref="B2:H2"/>
    <mergeCell ref="B3:H3"/>
    <mergeCell ref="B13:H13"/>
    <mergeCell ref="B4:H4"/>
  </mergeCells>
  <pageMargins left="0.7" right="0.7" top="0.75" bottom="0.75" header="0.3" footer="0.3"/>
  <pageSetup orientation="portrait" r:id="rId1"/>
  <ignoredErrors>
    <ignoredError sqref="F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H18"/>
  <sheetViews>
    <sheetView tabSelected="1" workbookViewId="0">
      <selection activeCell="C22" sqref="C22"/>
    </sheetView>
  </sheetViews>
  <sheetFormatPr baseColWidth="10" defaultRowHeight="16.5" x14ac:dyDescent="0.3"/>
  <cols>
    <col min="1" max="1" width="11.5703125" style="1" customWidth="1"/>
    <col min="2" max="2" width="24.5703125" style="1" customWidth="1"/>
    <col min="3" max="3" width="18.28515625" style="1" customWidth="1"/>
    <col min="4" max="4" width="11.42578125" style="1"/>
    <col min="5" max="5" width="15.140625" style="1" bestFit="1" customWidth="1"/>
    <col min="6" max="6" width="19.140625" style="1" customWidth="1"/>
    <col min="7" max="7" width="16.7109375" style="1" customWidth="1"/>
    <col min="8" max="8" width="4" style="1" bestFit="1" customWidth="1"/>
    <col min="9" max="16384" width="11.42578125" style="1"/>
  </cols>
  <sheetData>
    <row r="2" spans="2:8" ht="17.25" thickBot="1" x14ac:dyDescent="0.35"/>
    <row r="3" spans="2:8" ht="17.25" thickBot="1" x14ac:dyDescent="0.35">
      <c r="B3" s="151" t="s">
        <v>47</v>
      </c>
      <c r="C3" s="152"/>
      <c r="D3" s="152"/>
      <c r="E3" s="152"/>
      <c r="F3" s="152"/>
      <c r="G3" s="152"/>
      <c r="H3" s="153"/>
    </row>
    <row r="4" spans="2:8" ht="17.25" thickBot="1" x14ac:dyDescent="0.35">
      <c r="B4" s="151" t="s">
        <v>48</v>
      </c>
      <c r="C4" s="152"/>
      <c r="D4" s="152"/>
      <c r="E4" s="152"/>
      <c r="F4" s="152"/>
      <c r="G4" s="152"/>
      <c r="H4" s="153"/>
    </row>
    <row r="5" spans="2:8" ht="17.25" thickBot="1" x14ac:dyDescent="0.35">
      <c r="B5" s="148" t="s">
        <v>2</v>
      </c>
      <c r="C5" s="149"/>
      <c r="D5" s="149"/>
      <c r="E5" s="149"/>
      <c r="F5" s="149"/>
      <c r="G5" s="149"/>
      <c r="H5" s="150"/>
    </row>
    <row r="6" spans="2:8" ht="27.75" thickBot="1" x14ac:dyDescent="0.35">
      <c r="B6" s="64" t="s">
        <v>3</v>
      </c>
      <c r="C6" s="64" t="s">
        <v>4</v>
      </c>
      <c r="D6" s="64" t="s">
        <v>5</v>
      </c>
      <c r="E6" s="64" t="s">
        <v>6</v>
      </c>
      <c r="F6" s="64" t="s">
        <v>7</v>
      </c>
      <c r="G6" s="64" t="s">
        <v>8</v>
      </c>
      <c r="H6" s="64" t="s">
        <v>9</v>
      </c>
    </row>
    <row r="7" spans="2:8" ht="25.5" x14ac:dyDescent="0.3">
      <c r="B7" s="62" t="s">
        <v>17</v>
      </c>
      <c r="C7" s="33">
        <v>4850000</v>
      </c>
      <c r="D7" s="33">
        <v>0</v>
      </c>
      <c r="E7" s="33">
        <v>0</v>
      </c>
      <c r="F7" s="33">
        <f>+SUM(C7,D7)-E7</f>
        <v>4850000</v>
      </c>
      <c r="G7" s="33">
        <v>3000000</v>
      </c>
      <c r="H7" s="63">
        <f>+G7/F7</f>
        <v>0.61855670103092786</v>
      </c>
    </row>
    <row r="8" spans="2:8" ht="17.25" thickBot="1" x14ac:dyDescent="0.35">
      <c r="B8" s="52" t="s">
        <v>50</v>
      </c>
      <c r="C8" s="53">
        <f>SUM(C6:C7)</f>
        <v>4850000</v>
      </c>
      <c r="D8" s="53">
        <f t="shared" ref="D8:F8" si="0">SUM(D6:D7)</f>
        <v>0</v>
      </c>
      <c r="E8" s="53">
        <f t="shared" si="0"/>
        <v>0</v>
      </c>
      <c r="F8" s="53">
        <f t="shared" si="0"/>
        <v>4850000</v>
      </c>
      <c r="G8" s="53">
        <f>+G7</f>
        <v>3000000</v>
      </c>
      <c r="H8" s="54">
        <f>+G8/F8</f>
        <v>0.61855670103092786</v>
      </c>
    </row>
    <row r="9" spans="2:8" ht="17.25" thickBot="1" x14ac:dyDescent="0.35">
      <c r="B9" s="145" t="s">
        <v>54</v>
      </c>
      <c r="C9" s="146"/>
      <c r="D9" s="146"/>
      <c r="E9" s="146"/>
      <c r="F9" s="146"/>
      <c r="G9" s="146"/>
      <c r="H9" s="147"/>
    </row>
    <row r="10" spans="2:8" x14ac:dyDescent="0.3">
      <c r="B10" s="62" t="s">
        <v>21</v>
      </c>
      <c r="C10" s="15">
        <v>6500000</v>
      </c>
      <c r="D10" s="15">
        <v>0</v>
      </c>
      <c r="E10" s="15">
        <v>0</v>
      </c>
      <c r="F10" s="33">
        <f>+SUM(C10,D10)-E10</f>
        <v>6500000</v>
      </c>
      <c r="G10" s="15">
        <v>0</v>
      </c>
      <c r="H10" s="65">
        <f t="shared" ref="H10:H16" si="1">+G10/F10</f>
        <v>0</v>
      </c>
    </row>
    <row r="11" spans="2:8" ht="17.25" thickBot="1" x14ac:dyDescent="0.35">
      <c r="B11" s="20" t="s">
        <v>21</v>
      </c>
      <c r="C11" s="19">
        <v>8000000</v>
      </c>
      <c r="D11" s="19">
        <v>0</v>
      </c>
      <c r="E11" s="19">
        <v>0</v>
      </c>
      <c r="F11" s="51">
        <f>+SUM(C11,D11)-E11</f>
        <v>8000000</v>
      </c>
      <c r="G11" s="19">
        <v>0</v>
      </c>
      <c r="H11" s="55">
        <f t="shared" si="1"/>
        <v>0</v>
      </c>
    </row>
    <row r="12" spans="2:8" ht="17.25" thickBot="1" x14ac:dyDescent="0.35">
      <c r="B12" s="145" t="s">
        <v>55</v>
      </c>
      <c r="C12" s="146"/>
      <c r="D12" s="146"/>
      <c r="E12" s="146"/>
      <c r="F12" s="146"/>
      <c r="G12" s="146"/>
      <c r="H12" s="147"/>
    </row>
    <row r="13" spans="2:8" ht="25.5" x14ac:dyDescent="0.3">
      <c r="B13" s="62" t="s">
        <v>49</v>
      </c>
      <c r="C13" s="15">
        <v>2145000000</v>
      </c>
      <c r="D13" s="15">
        <v>0</v>
      </c>
      <c r="E13" s="15">
        <v>337381800</v>
      </c>
      <c r="F13" s="33">
        <f>+SUM(C13,D13)-E13</f>
        <v>1807618200</v>
      </c>
      <c r="G13" s="15">
        <v>1676000000</v>
      </c>
      <c r="H13" s="63">
        <f t="shared" si="1"/>
        <v>0.92718694688955883</v>
      </c>
    </row>
    <row r="14" spans="2:8" ht="26.25" thickBot="1" x14ac:dyDescent="0.35">
      <c r="B14" s="56" t="s">
        <v>49</v>
      </c>
      <c r="C14" s="43">
        <v>9885000000</v>
      </c>
      <c r="D14" s="43">
        <v>0</v>
      </c>
      <c r="E14" s="43">
        <v>0</v>
      </c>
      <c r="F14" s="57">
        <f>+SUM(C14,D14)-E14</f>
        <v>9885000000</v>
      </c>
      <c r="G14" s="43">
        <v>2639761200</v>
      </c>
      <c r="H14" s="58">
        <f t="shared" si="1"/>
        <v>0.26704716236722309</v>
      </c>
    </row>
    <row r="15" spans="2:8" ht="17.25" thickBot="1" x14ac:dyDescent="0.35">
      <c r="B15" s="59" t="s">
        <v>51</v>
      </c>
      <c r="C15" s="60">
        <f>+SUM(C14,C13,C11,C10)</f>
        <v>12044500000</v>
      </c>
      <c r="D15" s="60">
        <f t="shared" ref="D15:G15" si="2">+SUM(D14,D13,D11,D10)</f>
        <v>0</v>
      </c>
      <c r="E15" s="60">
        <f t="shared" si="2"/>
        <v>337381800</v>
      </c>
      <c r="F15" s="60">
        <f t="shared" si="2"/>
        <v>11707118200</v>
      </c>
      <c r="G15" s="60">
        <f t="shared" si="2"/>
        <v>4315761200</v>
      </c>
      <c r="H15" s="61">
        <f>+G15/F15</f>
        <v>0.36864419802304549</v>
      </c>
    </row>
    <row r="16" spans="2:8" ht="17.25" thickBot="1" x14ac:dyDescent="0.35">
      <c r="B16" s="67" t="s">
        <v>60</v>
      </c>
      <c r="C16" s="27">
        <f>+C15+C8</f>
        <v>12049350000</v>
      </c>
      <c r="D16" s="27">
        <f>+D15+D8</f>
        <v>0</v>
      </c>
      <c r="E16" s="27">
        <f>+E15+E8</f>
        <v>337381800</v>
      </c>
      <c r="F16" s="27">
        <f>+F15+F8</f>
        <v>11711968200</v>
      </c>
      <c r="G16" s="27">
        <f>+G15+G8</f>
        <v>4318761200</v>
      </c>
      <c r="H16" s="66">
        <f t="shared" si="1"/>
        <v>0.36874768836889432</v>
      </c>
    </row>
    <row r="18" spans="7:7" x14ac:dyDescent="0.3">
      <c r="G18" s="123"/>
    </row>
  </sheetData>
  <mergeCells count="5">
    <mergeCell ref="B3:H3"/>
    <mergeCell ref="B9:H9"/>
    <mergeCell ref="B12:H12"/>
    <mergeCell ref="B4:H4"/>
    <mergeCell ref="B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RNEC </vt:lpstr>
      <vt:lpstr>FRR </vt:lpstr>
      <vt:lpstr>FSV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Marcela Aldana Fajardo</dc:creator>
  <cp:lastModifiedBy>Sonia Fajardo Medina</cp:lastModifiedBy>
  <dcterms:created xsi:type="dcterms:W3CDTF">2016-07-01T19:27:23Z</dcterms:created>
  <dcterms:modified xsi:type="dcterms:W3CDTF">2016-08-12T00:16:09Z</dcterms:modified>
</cp:coreProperties>
</file>