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81" yWindow="65221" windowWidth="12240" windowHeight="4095" activeTab="0"/>
  </bookViews>
  <sheets>
    <sheet name="Hoja1" sheetId="1" r:id="rId1"/>
    <sheet name="Hoja2" sheetId="2" r:id="rId2"/>
  </sheets>
  <definedNames>
    <definedName name="_xlnm.Print_Area" localSheetId="0">'Hoja1'!$B$1:$L$170</definedName>
    <definedName name="_xlnm.Print_Titles" localSheetId="0">'Hoja1'!$18:$18</definedName>
  </definedNames>
  <calcPr fullCalcOnLoad="1"/>
</workbook>
</file>

<file path=xl/comments1.xml><?xml version="1.0" encoding="utf-8"?>
<comments xmlns="http://schemas.openxmlformats.org/spreadsheetml/2006/main">
  <authors>
    <author>Javier Dario Sastoque Gomez</author>
    <author>Ricardo Andres Garcia Huertas</author>
  </authors>
  <commentList>
    <comment ref="C43" authorId="0">
      <text>
        <r>
          <rPr>
            <b/>
            <sz val="9"/>
            <rFont val="Tahoma"/>
            <family val="2"/>
          </rPr>
          <t>Javier Dario Sastoque Gomez:</t>
        </r>
        <r>
          <rPr>
            <sz val="9"/>
            <rFont val="Tahoma"/>
            <family val="2"/>
          </rPr>
          <t xml:space="preserve">
DISPONIBLE: 29.911.774 PARA JULIO
</t>
        </r>
      </text>
    </comment>
    <comment ref="C44" authorId="0">
      <text>
        <r>
          <rPr>
            <b/>
            <sz val="9"/>
            <rFont val="Tahoma"/>
            <family val="2"/>
          </rPr>
          <t>Javier Dario Sastoque Gomez:</t>
        </r>
        <r>
          <rPr>
            <sz val="9"/>
            <rFont val="Tahoma"/>
            <family val="2"/>
          </rPr>
          <t xml:space="preserve">
PROCESO POR 6 MESES - POSTERIOR SELECCIÓN ABREVIADA CON VIGENCIA FUTURA</t>
        </r>
      </text>
    </comment>
    <comment ref="C49" authorId="1">
      <text>
        <r>
          <rPr>
            <b/>
            <sz val="9"/>
            <rFont val="Tahoma"/>
            <family val="2"/>
          </rPr>
          <t>Ricardo Andres Garcia Huertas:</t>
        </r>
        <r>
          <rPr>
            <sz val="9"/>
            <rFont val="Tahoma"/>
            <family val="2"/>
          </rPr>
          <t xml:space="preserve">
MAT Y SUM $ 202.598.369 Y MTO $ 300,000,000
-- ADCION  50% VALOR CTO Y SALDO ÁRA PROCESO NUEVO EN JUNIO
</t>
        </r>
      </text>
    </comment>
    <comment ref="C51" authorId="0">
      <text>
        <r>
          <rPr>
            <b/>
            <sz val="9"/>
            <rFont val="Tahoma"/>
            <family val="2"/>
          </rPr>
          <t>Javier Dario Sastoque Gomez:</t>
        </r>
        <r>
          <rPr>
            <sz val="9"/>
            <rFont val="Tahoma"/>
            <family val="2"/>
          </rPr>
          <t xml:space="preserve">
REQUERIR VIGENCIAS FUTURAS PARA PROCESO NUEVO
</t>
        </r>
      </text>
    </comment>
    <comment ref="C54" authorId="0">
      <text>
        <r>
          <rPr>
            <b/>
            <sz val="9"/>
            <rFont val="Tahoma"/>
            <family val="2"/>
          </rPr>
          <t>Javier Dario Sastoque Gomez:</t>
        </r>
        <r>
          <rPr>
            <sz val="9"/>
            <rFont val="Tahoma"/>
            <family val="2"/>
          </rPr>
          <t xml:space="preserve">
SE RETIRAN 1094 PARA REDISTRIBUCION
// ADICION 660 MILLONES ENERO Y SALDO PARA PROCESO NUEVO CON VIGENCIA FUTU ABRIL
 </t>
        </r>
      </text>
    </comment>
    <comment ref="C56" authorId="0">
      <text>
        <r>
          <rPr>
            <b/>
            <sz val="9"/>
            <rFont val="Tahoma"/>
            <family val="2"/>
          </rPr>
          <t>Javier Dario Sastoque Gomez:</t>
        </r>
        <r>
          <rPr>
            <sz val="9"/>
            <rFont val="Tahoma"/>
            <family val="2"/>
          </rPr>
          <t xml:space="preserve">
AMPLIAR VIGENCIA PARA AJUSTAR CON OBJETOS Y SACAR NUEVO PROCESO
</t>
        </r>
      </text>
    </comment>
    <comment ref="C57" authorId="0">
      <text>
        <r>
          <rPr>
            <b/>
            <sz val="9"/>
            <rFont val="Tahoma"/>
            <family val="2"/>
          </rPr>
          <t>Javier Dario Sastoque Gomez:</t>
        </r>
        <r>
          <rPr>
            <sz val="9"/>
            <rFont val="Tahoma"/>
            <family val="2"/>
          </rPr>
          <t xml:space="preserve">
AMPLIAR VIGENCIA PARA AJUSTAR CON OBJETOS Y SACAR NUEVO PROCESO
</t>
        </r>
      </text>
    </comment>
    <comment ref="C59" authorId="0">
      <text>
        <r>
          <rPr>
            <b/>
            <sz val="9"/>
            <rFont val="Tahoma"/>
            <family val="2"/>
          </rPr>
          <t>Javier Dario Sastoque Gomez:</t>
        </r>
        <r>
          <rPr>
            <sz val="9"/>
            <rFont val="Tahoma"/>
            <family val="2"/>
          </rPr>
          <t xml:space="preserve">
PROCESO CON VIGENCIAS FUTURAS PARA ABRIL DE 2018
</t>
        </r>
      </text>
    </comment>
    <comment ref="C60" authorId="0">
      <text>
        <r>
          <rPr>
            <b/>
            <sz val="9"/>
            <rFont val="Tahoma"/>
            <family val="2"/>
          </rPr>
          <t>Javier Dario Sastoque Gomez:</t>
        </r>
        <r>
          <rPr>
            <sz val="9"/>
            <rFont val="Tahoma"/>
            <family val="2"/>
          </rPr>
          <t xml:space="preserve">
44 MILLONES FEBRERO PROCESO - SALDO 38 REDISTRIBUCION
</t>
        </r>
      </text>
    </comment>
    <comment ref="C61" authorId="0">
      <text>
        <r>
          <rPr>
            <b/>
            <sz val="9"/>
            <rFont val="Tahoma"/>
            <family val="2"/>
          </rPr>
          <t>Javier Dario Sastoque Gomez:</t>
        </r>
        <r>
          <rPr>
            <sz val="9"/>
            <rFont val="Tahoma"/>
            <family val="2"/>
          </rPr>
          <t xml:space="preserve">
44 MILLONES FEBRERO PROCESO - SALDO 38 REDISTRIBUCION
</t>
        </r>
      </text>
    </comment>
    <comment ref="C63" authorId="1">
      <text>
        <r>
          <rPr>
            <b/>
            <sz val="9"/>
            <rFont val="Tahoma"/>
            <family val="2"/>
          </rPr>
          <t>Ricardo Andres Garcia Huertas:</t>
        </r>
        <r>
          <rPr>
            <sz val="9"/>
            <rFont val="Tahoma"/>
            <family val="2"/>
          </rPr>
          <t xml:space="preserve">
VIG 2015 - 81 MILLONES // DISPONIBLE 69.000000 - - SE FINANCIAN 60,200 PARA MTO SUBESTACION Y PLANTA ELECTRICA Y SISTEMA DE INCENDIOS - QUEDA UN SALDO DE 8,800 PARA IMPREVISTOS
</t>
        </r>
      </text>
    </comment>
    <comment ref="C68" authorId="1">
      <text>
        <r>
          <rPr>
            <b/>
            <sz val="9"/>
            <rFont val="Tahoma"/>
            <family val="2"/>
          </rPr>
          <t>Ricardo Andres Garcia Huertas:</t>
        </r>
        <r>
          <rPr>
            <sz val="9"/>
            <rFont val="Tahoma"/>
            <family val="2"/>
          </rPr>
          <t xml:space="preserve">
queda un saldo de 95 millones paera ser redistribuido por prensa
</t>
        </r>
      </text>
    </comment>
    <comment ref="C73" authorId="0">
      <text>
        <r>
          <rPr>
            <b/>
            <sz val="9"/>
            <rFont val="Tahoma"/>
            <family val="2"/>
          </rPr>
          <t>Javier Dario Sastoque Gomez:</t>
        </r>
        <r>
          <rPr>
            <sz val="9"/>
            <rFont val="Tahoma"/>
            <family val="2"/>
          </rPr>
          <t xml:space="preserve">
PRESUPUESTAR VIGENCIA FUTURA  Y PPTO PARA TRASLADO DE CAJAS.
</t>
        </r>
      </text>
    </comment>
    <comment ref="C99" authorId="1">
      <text>
        <r>
          <rPr>
            <b/>
            <sz val="9"/>
            <rFont val="Tahoma"/>
            <family val="2"/>
          </rPr>
          <t>Ricardo Andres Garcia Huertas:</t>
        </r>
        <r>
          <rPr>
            <sz val="9"/>
            <rFont val="Tahoma"/>
            <family val="2"/>
          </rPr>
          <t xml:space="preserve">
queda un saldo de 95 millones paera ser redistribuido por prensa
</t>
        </r>
      </text>
    </comment>
    <comment ref="C102" authorId="0">
      <text>
        <r>
          <rPr>
            <b/>
            <sz val="9"/>
            <rFont val="Tahoma"/>
            <family val="2"/>
          </rPr>
          <t>Javier Dario Sastoque Gomez:</t>
        </r>
        <r>
          <rPr>
            <sz val="9"/>
            <rFont val="Tahoma"/>
            <family val="2"/>
          </rPr>
          <t xml:space="preserve">
44 MILLONES FEBRERO PROCESO - SALDO 38 REDISTRIBUCION
</t>
        </r>
      </text>
    </comment>
    <comment ref="C145" authorId="0">
      <text>
        <r>
          <rPr>
            <b/>
            <sz val="9"/>
            <rFont val="Tahoma"/>
            <family val="2"/>
          </rPr>
          <t>Javier Dario Sastoque Gomez:</t>
        </r>
        <r>
          <rPr>
            <sz val="9"/>
            <rFont val="Tahoma"/>
            <family val="2"/>
          </rPr>
          <t xml:space="preserve">
REQUERIR VIGENCIAS FUTURAS PARA PROCESO NUEVO
</t>
        </r>
      </text>
    </comment>
  </commentList>
</comments>
</file>

<file path=xl/sharedStrings.xml><?xml version="1.0" encoding="utf-8"?>
<sst xmlns="http://schemas.openxmlformats.org/spreadsheetml/2006/main" count="1193" uniqueCount="356">
  <si>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</si>
  <si>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</si>
  <si>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</si>
  <si>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</si>
  <si>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</si>
  <si>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</si>
  <si>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</si>
  <si>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</si>
  <si>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</si>
  <si>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</si>
  <si>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</si>
  <si>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</si>
  <si>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</si>
  <si>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</si>
  <si>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</si>
  <si>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</si>
  <si>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</si>
  <si>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</si>
  <si>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</si>
  <si>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</si>
  <si>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</si>
  <si>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</si>
  <si>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</si>
  <si>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</si>
  <si>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</si>
  <si>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</si>
  <si>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t>
  </si>
  <si>
    <t>NO</t>
  </si>
  <si>
    <t>ENERO</t>
  </si>
  <si>
    <t>CONTRATACION DIRECTA</t>
  </si>
  <si>
    <t>INVITACION PUBLICA</t>
  </si>
  <si>
    <t>SELECCIÓN ABREVIADA</t>
  </si>
  <si>
    <t>LICITACION PUBLICA</t>
  </si>
  <si>
    <t>ABRIL</t>
  </si>
  <si>
    <t>FEBRERO</t>
  </si>
  <si>
    <t>6 MESES</t>
  </si>
  <si>
    <t>4 MESES</t>
  </si>
  <si>
    <t>REGISTRADURIA NACIONAL DEL ESTADO CIVIL</t>
  </si>
  <si>
    <t xml:space="preserve">AV CALLE 26 N° 51 - 50 </t>
  </si>
  <si>
    <t>www.registraduria.gov.co</t>
  </si>
  <si>
    <t>JAVIER DARIO SASTOQUE GOMEZ</t>
  </si>
  <si>
    <t>SUBASTA INVERSA</t>
  </si>
  <si>
    <t>22202880 EXT 1409-1400</t>
  </si>
  <si>
    <t>MISION: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t>
  </si>
  <si>
    <t xml:space="preserve">Misión </t>
  </si>
  <si>
    <t>VISION</t>
  </si>
  <si>
    <t>La Registraduría Nacional del Estado Civil será una Institución reconocida por la ciudadanía colombiana, por su excelencia en la prestación de los servicios a su cargo, garantizando la facilidad de acceso a toda la población, mediante la utilización de tecnologías modernas y el compromiso de sus funcionarios en la consolidación de un sistema de registro civil e identificación ágil, confiable y transparente, en la expedición de los documentos de identidad y la oportunidad, transparencia y eficiencia en la realización de los procesos electorales.</t>
  </si>
  <si>
    <t>Posibles códigos UNSPSC</t>
  </si>
  <si>
    <t>RECURSOS CORRIENTES (DEL TESORO)</t>
  </si>
  <si>
    <t xml:space="preserve">SUSCRIPCION CONTRATOS DE PRESTACION DE SERVICIOS PARA LA RNEC </t>
  </si>
  <si>
    <t>SELECCIÓN ABREVIADA / ACUERDO MARCO DE PRECIOS</t>
  </si>
  <si>
    <t>COORDINACION GRUPO TRANSPORTES - ALEX GAVIRIA TELEFONO 2202880 EXT 1027-1028</t>
  </si>
  <si>
    <t>PRESTAR A MONTO AGOTABLE EL SERVICIO DE TRANSPORTE DE OBJETOS POSTALES, QUE LA ORGANIZACIÓN ELECTORAL (REGISTRADURÍA NACIONAL DEL ESTADO CIVIL - CONSEJO NACIONAL ELECTORAL) REQUIERA ENVIAR A NIVEL NACIONAL O INTERNACIONAL, TENIENDO EN CUENTA LAS ESPECIFICACIONES ESTABLECIDAS EN LA LEY 1369 DE 2009.</t>
  </si>
  <si>
    <t>CONTRATAR A MONTO AGOTABLE EL SERVICIO DE TRANSPORTE DE CARGA  QUE LA ORGANIZACIÓN ELECTORAL (REGISTRADURÍA NACIONAL DEL ESTADO CIVIL – CONSEJO NACIONAL ELECTORAL) REQUIERA ENVIAR A NIVEL NACIONAL</t>
  </si>
  <si>
    <t>COORDINACION DE PUBLICACIONES - ESTEBAN ALBERTO RODRIGUEZ TELEFONO 2202880 EXT 1000</t>
  </si>
  <si>
    <t>COORDINACION GRUPO DE COMPRAS - JAVIER DARIO SASTOQUE GOMEZ - TELEFONO 2202880 EXT 1409-1431</t>
  </si>
  <si>
    <t>ADQUISICION DE COMBUSTIBLES Y LUBRICANTES CON DESTINO DEL PARQUE AUTOMOTOR DE LA ENTIDAD</t>
  </si>
  <si>
    <t>10 MESES</t>
  </si>
  <si>
    <t>GERENCIA ADMINISTRATIVA Y FINANCIERA - COORDINACION GRUPO DE COMPRAS - JAVIER DARIO SASTOQUE GOMEZ - TEL: 2202880 EXT 1409</t>
  </si>
  <si>
    <t>11 MESES Y 18 DIAS</t>
  </si>
  <si>
    <t>COORDINACION GRUPO RECURSOS FISICOS - RICARDO RINCON TELEFONO 2202880 EXT 1197-1198</t>
  </si>
  <si>
    <t>DIRECCION NACIONAL DE REGISTRO CIVIL - GERENCIA DE INFORMATICA - DIRECCION NACIONAL DE IDENTIFICACION - CARLOS ALBERTO MONSALVE MONJE - TELEFONO 2202880 EXT 1202</t>
  </si>
  <si>
    <t>ADQUISICION SOFTWARE DE INVENTARIOS</t>
  </si>
  <si>
    <t>ADQUISICION DE VEHICULOS PARA LA REGISTRADURIA NACIONAL DEL ESTADO CIVIL Y CONSEJO NACIONAL ELECTORAL</t>
  </si>
  <si>
    <t>COORDINACION DE TRANSPORTES - ALEXANDER GAVIRIA - TEL: 2202880 EXT: 1027</t>
  </si>
  <si>
    <t>JULIO</t>
  </si>
  <si>
    <t xml:space="preserve">NO </t>
  </si>
  <si>
    <t>JUNIO</t>
  </si>
  <si>
    <t>COORDINACION ARCHIVO Y CORRESPONDENCIA - MONICA MUÑOZ TELEFONO 2202880 EXT 1048-1047</t>
  </si>
  <si>
    <t>9 MESES</t>
  </si>
  <si>
    <t>3 MESES</t>
  </si>
  <si>
    <t>ARRENDAMIENTOS BIENES INMUEBLES A NIVEL NACIONAL VIGENCIA 2016</t>
  </si>
  <si>
    <t>ARRENDAMIENTO DE ESPACIOS FÍSICOS Y SERVICIOS ADICIONALES, PARA EL ALMACENAMIENTO, GUARDA Y CUSTODIA DE CAJAS QUE CONTIENEN REGISTROS CIVILES DE NACIMIENTO, MATRIMONIO Y DEFUNCIÓN, INSCRIPCIONES POR CORREO, SOPORTES, COPIAS Y MEDIOS MAGNÉTICOS, TARJETAS DECADACTILARES Y ARCHIVADORES METÁLICOS CON ROLLOS DE MICROFILMACIÓN</t>
  </si>
  <si>
    <t>GERENCIA DEL TALENTO HUMANO - MIGUEL ALFONSO CASTELBLANCO - TEL: 2202880 EXT 1880</t>
  </si>
  <si>
    <t>CONTRATACIÓN A MONTO AGOTABLE DE LOS BIENES NECESARIOS PARA REALIZAR LAS ELECCIONES ATÍPICAS Y MECANISMOS DE PARTICIPACIÓN CIUDADANA QUE PUEDAN PRESENTARSE EN LA VIGENCIA 2016</t>
  </si>
  <si>
    <t>43211700
78101800
44121600</t>
  </si>
  <si>
    <t>CONTRATAR EL SUMINISTRO DE TIQUETES AEREOS PARA GARANTIZAR EL DESPLAZAMIENTO DE LOS SERVIDORES PUBLICOS Y CONTRATISTAS DE LA ORGANIZACIÓN ELECTORAL, A NIVEL NACIONAL</t>
  </si>
  <si>
    <t>3 MESES Y/O HASTA AGOTAR RECURSOS</t>
  </si>
  <si>
    <t>CONSEJO NACIONAL ELECTORAL - TEL: 2202880 EXT 1627</t>
  </si>
  <si>
    <t>15 DE MARZO DE 2015</t>
  </si>
  <si>
    <t>CONTRATAR EL MANTENIMIENTO Y SOSTENIBILIDAD DEL SISTEMA DE IDENTIFICACIÓN Y REGISTRO CIVIL DE LA SOLUCIÓN IMPLEMENTADA POR EL PMT II A NIVEL NACIONAL.  (FORTALECIMIENTO DE LA PLATAFORMA TECNOLÓGICA QUE SOPORTA EL SISTEMA DE IDENTIFICACIÓN Y REGISTRO CIVIL PMT II)</t>
  </si>
  <si>
    <t>7 MESES</t>
  </si>
  <si>
    <t xml:space="preserve">REGISTRADURIA DELEGADA PARA EL REGISTRO CIVIL Y LA IDENTIFICACION - GERENCIA DE INFORMATICA </t>
  </si>
  <si>
    <t>PRESTAR EL SERVICIO DE MANTENIMIENTO PREVENTIVO Y CORRECTIVO DE LA PLANTA TELEFONICA NEC, MODELO NEAX 2400 - IPX UBICADA EN LA SEDE CENTRAL DE LA RNEC- CAN AV CALLE 26 N° 51-50</t>
  </si>
  <si>
    <t>COORDINACION MANTENIMIENTO Y CONSTRUCCIONES  - JAVIER HORACIO PACHON ALDANA - TEL: 2202880 EXT 1319</t>
  </si>
  <si>
    <t>ADQUISICIÓN DE FORMAS CONTINUAS IMPRESAS FORMATO TRAMITE CEDULACIÓN, TARJETAS DE IDENTIDAD Y  FORMAS IMPRESAS CON INDICATIVO SERIAL DE REGISTRO CIVIL DE NACIMIENTO, MATRIMONIO Y DEFUNCIÓN PARA SER DISTRIBUIDAS A NIVEL NACIONAL EN LAS DELEGACIONES DEPARTAMENTALES</t>
  </si>
  <si>
    <t>REGISTRADURIA DELEGADA PARA EL REGISTRO CIVIL Y LA IDENTIFICACION - DIRECCION NACIONAL DE REGISTRO CIVIL</t>
  </si>
  <si>
    <t>CONTRATAR EL SUMINISTRO DE MATERIALES DE CONSTRUCCION PARA EL MANTENIMIENTO DE LA RNEC SEDE CAN</t>
  </si>
  <si>
    <t>COORDINACION MANTENIMIENTO Y CONSTRUCCIONES  - JAVIER HORACIO PACHON ALDANA - TEL: 2202880 EXT 1317</t>
  </si>
  <si>
    <t>2 MESES</t>
  </si>
  <si>
    <t>COORDINACION MANTENIMIENTO Y CONSTRUCCIONES  - JAVIER HORACIO PACHON ALDANA - TEL: 2202880 EXT 1320</t>
  </si>
  <si>
    <t xml:space="preserve">FEBERRO </t>
  </si>
  <si>
    <t>CONTRATAR EL MANTENIMIENTO PREVENTIVO Y CORRECTIVO DE LA PLANTA ELECTRICA DE LA RNEC SEDE CAN</t>
  </si>
  <si>
    <t>COORDINACION MANTENIMIENTO Y CONSTRUCCIONES  - JAVIER HORACIO PACHON ALDANA - TEL: 2202880 EXT 1318</t>
  </si>
  <si>
    <t xml:space="preserve">FEBRERO </t>
  </si>
  <si>
    <t>MANTENIMIENTO PREVENTIVO Y CORRECTIVO, INSPECCION, PRUEBAS DE FUNCIONAMIENTO Y PUESTA A PUNTO DEL SISTEMA DE EXTINCION DE INCENDIOS A BASE DE AGUA DE LA RNEC SEDE CAN</t>
  </si>
  <si>
    <t>REALIZAR LOS AVALUOS A NIVEL NACIONAL DE LOS INMUEBLES PROPIEDAD DE LA ENTIDAD.</t>
  </si>
  <si>
    <t>CONTRATAR LOS SERVICIOS PROFESIONALES ENCAMINADOS A APOYAR TECNICAMENTE A LA COORDINACION DE MANTENIMIENTO Y CONSTRUCCIONES EN EL DESARROLLO DE LAS ACTIVIDADES NECESARIAS PARA EL CUMPLIMIENTO DE SUS FUNCIONES Y PROYECTOS A SU CARGO.</t>
  </si>
  <si>
    <t>20 DIAS</t>
  </si>
  <si>
    <t>OFICINA DE PLANEACION - CASTULO MORALES PAYARES - TEL 2202880 EXT 1353-1351</t>
  </si>
  <si>
    <t xml:space="preserve">CONTRATAR LA PRESTACION DE SERVICIOS PROFESIONALES Y DE APOYO A LA GESTION DE LA OFICINA DE PLANEACION DE LA REGISTRADURIA NACIONAL DEL ESTADO CIVIL, PARA EL FORTALECIMIENTO DEL SISTEMA DE GESTION DE LA ENTIDAD, MEDIANTE EL ACOMPAÑAMIENTO AL PROCESO DE AUDITORIA DE SEGUIMIENTO DE ICONTEC Y LA FORMULACION DE ACCIONES Y RECOMENDACIONES PARA LA IMPLEMENTACION DE UNA CULTURA DE MEJORAMIENTO ALREDEDOR DEL SISTEMA DE GESTION DE CALIDAD </t>
  </si>
  <si>
    <t>MANTENIMIENTO MAQUINAS TALLER DE PUBLICACIONES</t>
  </si>
  <si>
    <t>MARZO</t>
  </si>
  <si>
    <t>11 MESES</t>
  </si>
  <si>
    <t>PRESTAR EL SERVIVIO DE MONITOREO Y SEGUIMIENTO AL REGISTRO PERIODISTICO QUE SOBRE LA REGISTRADURIA NACIONAL HACEN LOS MEDIOS DE COMUNICACIÓN NACIONAL Y RAGIONAL DEL PAIS</t>
  </si>
  <si>
    <t>COMUNICACIONES Y PRENSA - COORDINACION DE PUBLICACIONES - ESTEBAN RODRIGUEZ - TEL: 2202880 ETX: 1000</t>
  </si>
  <si>
    <t>COMUNICACIONES Y PRENSA - SILVIA MARIA HOYOS VELEZ - TEL: 2202880 ETX: 1278</t>
  </si>
  <si>
    <t>31 DICIEMBRE Y/O AGOTAR RECURSOS</t>
  </si>
  <si>
    <t>ADICION Y PRORROGA AL CONTRATO N° 087 DE 2015 CUYO OBJETO ES: CONTRATAR EL SERVICIO DE MANTENIMIENTO PREVENTIVO Y CORRECTIVO CON SUMINISTRO DE REPUESTOS, PARA LOS VEHICULOS QUE CONFORMAN EL PARQUE AUTOMORTOR DEL CNE, RNEC, REGISTRADURIA DISTRITAL Y DELEGACION DE CUNDINAMARCA, TODA VEZ QUE LA ENTIDAD DEBE ATENDER LA OPERAVILIDAD Y LOGISTICA PRE-ELECTORAL Y POST-EECTORAL DE LAS ELECCINES DE AUTORIDADES LOCALES A REALIZARSE EN EL MES DE OCTUBRE DEL PRESENTE AÑO.</t>
  </si>
  <si>
    <t>46181501
46181504
46181528
46181533
46181604
46181704
46181804
46181902
46182002
46182201</t>
  </si>
  <si>
    <t>CONTRATAR LA PRESTACIÓN DE UN SERVICIO DE AMBULANCIA - ÁREA PROTEGIDA, DE ATENCIÓN MÉDICA DE REACCIÓN RÁPIDA, ÁGIL Y OPORTUNA DURANTE LAS 24 HORAS DEL DÍA Y POR EL TÉRMINO DE EJECUCIÓN DEL CONTRATO, PARA EL CUBRIMIENTO DE CUALQUIER TIPO DE URGENCIA O EMERGENCIA QUE OCURRA A LOS FUNCIONARIOS, VISITANTES OCASIONALES, PROVEEDORES, ENTRE OTROS, QUE SE ENCUENTREN EN ALGUNA DE LAS SEDES DE LA REGISTRADURÍA NACIONAL DEL ESTADO CIVIL, EN LA CIUDAD DE BOGOTÁ.</t>
  </si>
  <si>
    <t>CONTRATAR EL APOYO LOGÍSTICO PARA LA REALIZACIÓN DE ACTIVIDADES DE BIENESTAR,  CULTURALES Y RECREATIVAS, DIRIGIDAS A LOS FUNCIONARIOS DE LAS OFICINAS CENTRALES.</t>
  </si>
  <si>
    <t>CONTRATAR EL APOYO LOGÍSTICO PARA LA REALIZACIÓN DE ACTIVIDADES DE BIENESTAR,  CULTURALES Y RECREATIVAS, DIRIGIDAS A LOS FUNCIONARIOS DE LAS DELEGACIONES DEPARTAMENTALES Y REGISTRADURIA DISTRITAL.</t>
  </si>
  <si>
    <t>CONTRATAR LA ADQUISICIÓN DE   ELEMENTOS DE PROTECCIÓN PERSONAL PARA LOS FUNCIONARIOS DE LA REGISTRADURÍA NACIONAL DEL ESTADO CIVIL.</t>
  </si>
  <si>
    <t>NUEVE MESES</t>
  </si>
  <si>
    <t>UN MES</t>
  </si>
  <si>
    <t>DOS MESES</t>
  </si>
  <si>
    <t>TRES MESES</t>
  </si>
  <si>
    <t>OCHO  MESES</t>
  </si>
  <si>
    <t>ADQUISICION DE LA DOTACION DE LOS FUNCIONARIOS A QUE TENGAN DERECHO POR DISPOSICION LEGAL EN OFICINAS CENTRALES Y DELEGACIONES DEPARTAMENTALES.</t>
  </si>
  <si>
    <t>FORTALECIMIENTO A LOS ASUSTOS MISIONALES COMO IDENTIFICACION - FORTALECIMIENTO EN ELECTORAL. - MEJORAMIENTO INSTITUCIONAL. - FORMACION A LA CIUDADANIA EN VALORES PARA LA DEMOCRACIA</t>
  </si>
  <si>
    <t>JEFE OFICINA JURIDICA - ANDRES FORERO LINARES - TEL: 2202880 EXT: 1506</t>
  </si>
  <si>
    <t>HASTA EL 31 DE DICIEMBRE DE 2016</t>
  </si>
  <si>
    <t xml:space="preserve">PRESTAR LOS SERVICIOS PROFESIONALES EXTERNOS A LA OFICINA JURIDICA EN ASPECTOS RELACIONADOS CON LA CONTRATACION PARA LA ADQUISICION DE BIENES Y SERVICIOS DE LA RNEC Y EL FRR, EN TODAS LAS ETAPAS DE LA MISMA Y EN LOS DEMAS TEMAS Y AREAS DEL DERECHO QUE LE SEAN REQUERIDAS POR LA OFICINA JURIDICA. </t>
  </si>
  <si>
    <t xml:space="preserve"> COORDINACION GRUPO DE RECURSOS FISICOS - RICARDO RINCON - TEL: 2202880 EXT 1197</t>
  </si>
  <si>
    <t>REGISTRADURIA DELEGADA EN LO ELECTORAL - CARLOS CORONEL - TEL: 2202880 EXT 1301</t>
  </si>
  <si>
    <t>MAYO</t>
  </si>
  <si>
    <t>CONTRATAR LA PRESTACIÓN DE SERVICIOS PROFESIONALES PARA EL FORTALECIMIENTO DE LAS COMUNICACIONES ESTRATÉGICAS DE LA REGISTRADURÍA NACIONAL DEL ESTADO CIVIL CON EL FIN DE APOYAR LA TOMA DE DECISIONES QUE SE TRADUZCAN EN ACCIONES, ENCAMINADAS AL DESARROLLO Y EJECUCIÓN DEL PLAN ESTRATÉGICO 2016 – 2019.</t>
  </si>
  <si>
    <t>GERENCIA DE INFORMATICA -COORDINACION ALMACEN E INVENTARIOS - ROQUE MOLINA APONTE - TEL: 2202880 EXT: 1040</t>
  </si>
  <si>
    <t>GERENCIA DE INFORMATICA Y GERENCIA DEL TALENTO HUMANO - COORDINACION SALARIOS Y PRESTACIONES - GUSTAVO ADOLFO SANCHEZ - TEL: 2202880 EXT 1410</t>
  </si>
  <si>
    <t>NO APLICA</t>
  </si>
  <si>
    <t>REMODELACIÓN Y DOTACIÓN PARA EL ÁREA ALEDAÑA AL DESPACHO UBICADA EN EL QUINTO PISO DE LA RNEC SEDE CAN</t>
  </si>
  <si>
    <t>RECARGA Y ADQUISICIÓN DE EXTINTORES DEL EDIFICIO DONDE FUNCIONA LA RNEC SEDE CAN</t>
  </si>
  <si>
    <t>1 MES</t>
  </si>
  <si>
    <t>COMPRA DE 1 EQUIPO DE FOTOGRAFIA CON ACCESORIOS PARA LA OFICINA DE COMUNICACIONES Y PRENSA DE LA RNEC</t>
  </si>
  <si>
    <t>92121700
92121800
92101500</t>
  </si>
  <si>
    <t>9,5 MESES</t>
  </si>
  <si>
    <t>CONSEJO NACIONAL ELECTORAL - EDGAR GALLO - ASESOR ADMINISTRATIVO - TEL: 2202880</t>
  </si>
  <si>
    <t xml:space="preserve">CONTRATAR CON LA UNIDAD NACIONAL DE PROTECCIÓN LA IMPLEMENTACIÓN DE LA MEDIDAS DE PROTECCIÓN PARA LAS ALTAS DIGNIDADES DE LA ORGANIZACIÓN ELECTORAL, MAGISTRADOS DEL CONSEJO NACIONAL ELECTORAL Y REGISTRADOR NACIONAL DEL ESTADO CIVIL, QUE EN RAZÓN A SU CARGO Y FUNCIONES TIENEN UN MAYOR RIESGO PARA SU VIDA E INTEGRIDAD FÍSICA. </t>
  </si>
  <si>
    <t>MANTENIMIENTO DE SOFTWARE DE SISTEMAS DE GESTION DE BASE DE DATOS</t>
  </si>
  <si>
    <t>OCHO MESES</t>
  </si>
  <si>
    <t>CONTRATAR LA ADQUISICION DE GEL ANTISEPTICO (ANTIBACTERIAL), EN PRESENTACION DE GALON LITRO CON LOS RESPECTIVOS SOPORTES DE PARED, GUANTES DE LATEX Y TAPABOCAS, PARA SU DISTRIBUCION EN LAS DELEGACIONES DEPARTAMENTELES, DISTRITO, REGISTRADURIAS AUXILIARES BOGOTA Y OFICINAS CENTRALES</t>
  </si>
  <si>
    <t>CONTRATAR LA MEDICION DE LA CULTURA ORGANIZACIONAL</t>
  </si>
  <si>
    <t>SUMINISTRO, INSTLACION Y MANTENIMIENTO DE PUERTAS EN VIDRIO PARA DIFERENTES AREAS DE LA RNEC SEDE CAN</t>
  </si>
  <si>
    <t>1,5 MESES</t>
  </si>
  <si>
    <t>ADQUISICION DE S.O.A.T. PARA LOS VEHICULOS DE LA ENTIDAD</t>
  </si>
  <si>
    <t>18 MESES</t>
  </si>
  <si>
    <t>LUIS ALBERTO MARTINEZ BARAJAS - DIRECTOR DE CENSO ELECTORAL. - TEL: 2202880 EXT 1321</t>
  </si>
  <si>
    <t>COORDINACION GRUPO TRANSPORTES - ALEXANDER GAVIRIA SANDOVAL - TEL: 2202880 EXT 1027</t>
  </si>
  <si>
    <t>16 DE DICIEMBRE DE 2016</t>
  </si>
  <si>
    <t>ARRENDAMIENTO DE UN ÁREA LOCATIVA QUE CONTENGA LA INFRAESTRUCTURA FÍSICA, TECNOLÓGICA Y ADMINISTRATIVA,  REQUERIDA POR LA REGISTRADURÍA NACIONAL, PARA LLEVAR A CABO EL PROCESO DE REVISIÓN DE FIRMAS O APOYOS A LOS MECANISMOS DE PARTICIPACIÓN CIUDADANA Y LA REVISIÓN Y DEPURACIÓN  DEL CENSO NACIONAL ELECTORAL Y DEMÁS TAREAS PROPIAS DEL ÁREA PARA DAR CUMPLIMIENTO CON LA MISIÓN CONSTITUCIONAL Y LEGAL DE LA ORGANIZACIÓN ELECTORAL.</t>
  </si>
  <si>
    <t>LA PRESTACIÓN DE SERVICIOS COMO PERITO O TÉCNICO EN GRAFOLOGÍA Y/O DOCUMENTOLOGÍA FORENSE, CON EL FIN DE REALIZAR EL ANÁLISIS TÉCNICO A DOCUMENTOS Y/O ESCRITOS, EN CUANTO A SU PROCEDENCIA Y AUTENTICIDAD, TANTO EN LA FORMA, COMO EN SU CONTENIDO, EXPERTICIAS EN FIRMAS Y ESTABLECER LA PLENA UNIPROCEDENCIA, ORIGINALIDAD O FALSEDAD DE LOS DIFERENTES APOYOS RADICADOS ANTE LA DIRECCIÓN DE CENSO ELECTORAL.</t>
  </si>
  <si>
    <t xml:space="preserve">PRESTACIÓN SERVICIOS PREPRODUCCIÓN, PRODUCCIÓN, POSTPRODUCCIÓN Y EMISIÓN 13 CAPSULAS EN 6 CANALES CON DURACIÓN HASTA 10 MINUTOS BANCO IMÁGENES CON 174 FOTOGRAFÍAS 1 VIDEO INSTITUCIONAL </t>
  </si>
  <si>
    <t>ADICION CONTRATO</t>
  </si>
  <si>
    <t>ADICION Y PRORROGA AL CONTRATO 052 DE 2015 - CUYO OBJETO ES: PRESTAR A MONTO AGOTABLE EL SERVICIO DE TRANSPORTE DE OBJETOS POSTALES, QUE LA ORGANIZACIÓN ELECTORAL (REGISTRADURÍA NACIONAL DEL ESTADO CIVIL - CONSEJO NACIONAL ELECTORAL) REQUIERA ENVIAR A NIVEL NACIONAL O INTERNACIONAL, TENIENDO EN CUENTA LAS ESPECIFICACIONES ESTABLECIDAS EN LA LEY 1369 DE 2009.</t>
  </si>
  <si>
    <t>24 MESES</t>
  </si>
  <si>
    <t>EN TRAMITE ANTE EL MHCP $4.728.249.666</t>
  </si>
  <si>
    <t>AGOSTO</t>
  </si>
  <si>
    <t>6 MESES Y/O HASTA AGOTAR RECURSOS</t>
  </si>
  <si>
    <t>SI</t>
  </si>
  <si>
    <t>EN TRAMITE ANTE EL MHCP $1.400.151.057</t>
  </si>
  <si>
    <t>PRESTACION DE SERVICIOS PARA EL DISEÑO E IMPLEMENTACIÓN DE NUEVOS REQUERIMIENTOS PARA EL PROCESO DE REVISIÓN Y CORRECCIONES DE CUENTAS DE CAMPAÑA ELECCIONES TERRITORIALES 2015 Y MANTENIMIENTO Y SOPORTE DEL APLICATIVO CUENTAS CLARAS</t>
  </si>
  <si>
    <t>ALVARO CAMPOS - FONDO DE CAMPAÑAS TEL: 2202880 EXT 1130</t>
  </si>
  <si>
    <t>PUBLICAR UN AVISO DE PRENSA EN EL DIARIO EL TIEMPO SOBRE LA INVITACION PUBLICA DE EMPRESAS NACIONALES Y EXTRANJERAS PARA COTUIZAR LA PRUEBA PILOTO DE VOTO ELECTRONICO</t>
  </si>
  <si>
    <t>1 SEMANA</t>
  </si>
  <si>
    <t>ADQUISICION DE S.O.A.T. PARA VEHICULOS NUEVOSADQUIRIDOS MEDIANTE ACUERDO MARCO DE PRECIOS - 26 Unidades</t>
  </si>
  <si>
    <t>17 MESES</t>
  </si>
  <si>
    <t>SELECCIÓN ABREVIADA AMP</t>
  </si>
  <si>
    <t>10 dias</t>
  </si>
  <si>
    <t>NA</t>
  </si>
  <si>
    <t>ADICION Y PRORROGA AL CONTRATO 052/ 2015 TRANSPORTE DE OBJETOS  POSTALES, QUE LA ORGANIZACIÓN ELECTORAL (REGISTRADURÍA NACIONAL DEL ESTADO CIVIL – CONSEJO NACIONAL ELECTORAL) REQUIERA ENVIAR A NIVEL NACIONAL O INTERNACIONAL</t>
  </si>
  <si>
    <t>DIRECCION FINANCIERA - SONIA FAJARDO MEDINA TEL 2202880 EXT 1360</t>
  </si>
  <si>
    <t>PRESTAR LOS SERVICIOS PROFESIONALES Y DE APOYO A LA GESTION EN LA DIRECCION FINANCIERA Y LA COORDINACION DE RECAUDOS DE LA RNEC EN MATERIA LEGAL ENFOCADO A LA EVALUACION, REVISION, DIAGNOSTICO DEL SISTEMA DE RECAUDOS DE LA ENTIDAD</t>
  </si>
  <si>
    <t>CONTRATAR LA PRESTACION DE SERVICIOS PROFESIONALES Y DE APOYO A LA GESTION DE LA OFICINA DE PLANEACION DE LA REGISTRADURIA NACIONAL DEL ESTADO CIVIL, PARA EL ACOMPAÑAMIENTO ANTE LAS AUTORIDADES GUBERNAMENTALES Y EL TRAMITE ANTE EL CONGRESO DE LA REPUBLICA, EN DIFERENTES ACTIVIDADES RELACIONADAS CON EL PROYECTO DE PRESUPUESTO Y LA EVALUACION DE LA VISIBILIDAD DE LAS SOLICITUDES DE RECURSOS</t>
  </si>
  <si>
    <t>ADQUISICION DE BLINDAJE PARA CAMIONETA DE SEGURIDAD DEL SEÑOR REGISTRADOR NACIONAL DEL ESTADO CIVIL - ADQUIRIDO MEDIANTE ACUERDO MARCO DE PRECIOS - 01 Unidad</t>
  </si>
  <si>
    <t>90 DIAS</t>
  </si>
  <si>
    <t>CONTRATAR LOS BIENES Y SERVICIOS NECESARIOS PARA LLEVAR A CABO LA CONSULTA DE ENVIGADO - ANTIOQUIA PARA ADHERIRSE AL AREA METROPOLITANA DEL VALLE DE ABURRA.</t>
  </si>
  <si>
    <t>HASTA EL 10 DE JULIO DE 2016</t>
  </si>
  <si>
    <t>DIRECTOR DE GESTION ELECTORAL  - NICOLAS FARFAN NAMEN - TEL: 2202880 EXT 1321</t>
  </si>
  <si>
    <t>ADICION  AL CONTRATO 074 DE 2015 CUYO OBJETO ES: CONTRATAR A MONTO AGOTABLE EL SERVICIO DE TRANSPORTE DE CARGA  QUE LA ORGANIZACIÓN ELECTORAL (REGISTRADURÍA NACIONAL DEL ESTADO CIVIL – CONSEJO NACIONAL ELECTORAL) REQUIERA ENVIAR A NIVEL NACIONAL</t>
  </si>
  <si>
    <t>ASESOR EN SEGURIDAD - RUBEN DARIO CASTILLO - TEL: 2202880 EXT 1060</t>
  </si>
  <si>
    <t>INVITACIÓN PÚBLICA</t>
  </si>
  <si>
    <t>CONTRATAR LA PRESTACIÓN DE SERVICIOS PARA LA REALIZACIÓN DE UN PLAN DE MEDIOS PARA DIFUNDIR ASUNTOS RELACIONADOS CON LA CONSULTA POPULAR CON FINES DE ANEXIÓN DEL MUNICIPIO DE ENVIGADO AL ÁREA METROPOLITANA DEL VALLE DE ABURRÁ MEDIANTE LA EMISIÓN DE CUÑAS RADIALES, PUBLICACIÓN DE AVISO (S) DE PRENSA Y PAUTA EN REDES SOCIALES.</t>
  </si>
  <si>
    <t>SUMINSTRO, INSTALACIÓN DE CORTINAS (BLACK-OUTS) PARA EL EDIFICIO DE PRENSA EN LA RNEC SEDE CAN</t>
  </si>
  <si>
    <t>PRESTAR LOS SERVICIOS PROFESIONALES EXTERNOS A LA OFICINA JURIDICA ACTUALIZACION DE LOS MANUALES DE CONTRATACION RNEC Y FRR IGUAL QUE LLEVAR LA DEFENSA JUDICIAL EN ASUNTOS CONTRACTUALES</t>
  </si>
  <si>
    <t xml:space="preserve">CONTRATO DE PRESTACIÓN DE SERVICIOS PROFESIONALES PARA LLEVAR A CABO LA RESTRUCTURACIÓN Y EL FORTALECIMIENTO DE LA PAGINA DE LA ENTIDAD DE ACUERDO CON EL PLAN ESTRATÉGICO 2016-2019. </t>
  </si>
  <si>
    <t>CONTRATO PRESTACIÓN DE S. PROF. APOYO A LA GESTIÓN DE LA GERENCIA DEL T.H, OFC. PLANEACIÓN, CONTROL I. DE LA RNEC MEDIANTE ACOMPAÑAMIENTO AL PROC DE FORTALECIMIENTO DEL SIST INTEGRADO DE GESTIÓN INS.NAL- TER EJEC HASTA 30-12-2016 PREV APRO GAR UNICA</t>
  </si>
  <si>
    <t>CENTRALES PRESTAR SERVICIOS PROFESIONALES DE REPRESENTACIÓN JUDICIAL Y EXTRAJUDICIAL EN LOS PROCESO QUE DEBA HACER PARTE LA ENTIDAD Y APOYAR LABOR OFICINA JURÍDICA ASUNTOS DE SU COMPETENCIA TER. EJ. HASTA 31/12/16 APROBACIÓN GARANTÍA ÚNICA</t>
  </si>
  <si>
    <t>CENTRALES SERVICIOS PROFESIONALES ENCAMINADOS A APOYAR TÉCNICAMENTE A COORD. DE MTO Y CONSTRUCCIONES EN DESARROLLO ACTIVIDADES NECESARIAS CUMPLIMIENTO DE FUNCIONES Y PROYECTOS A SU CARGO.</t>
  </si>
  <si>
    <t>JOHN FRANCISCO AGUILERA DIAZ - JEFE OFICINA CONTROL DISCIPLINARIO - TEL: 2202880.</t>
  </si>
  <si>
    <t>MAQUINA TRITURADORA DE PAPEL</t>
  </si>
  <si>
    <t xml:space="preserve">JULIO </t>
  </si>
  <si>
    <t>15 MESES</t>
  </si>
  <si>
    <t>5 MESES</t>
  </si>
  <si>
    <t>MANTENIMIENTO PREVENTIVO Y CORRECTIVO EQUIPOS CIRCUITOS CERRADO DE TV, SEDE CAN (CAMARAS, DVR, DOMOS, ARCOS DE DETECCION)</t>
  </si>
  <si>
    <t xml:space="preserve">4 MESES </t>
  </si>
  <si>
    <t xml:space="preserve">PRESTAR SERVICIO DE ASEO, CAFETERIA Y  SERVICIOS COMPLEMENTARIOS EN LAS INSTALACIONES DE LA REGISTRADURÍA NACIONAL OFICINAS CENTRALES CAN, REGISTRADURÍA DISTRITAL, REGISTRADURÍAS AUXILIARES DE BOGOTÁ DC, Y ALGUNAS DELEGACIONES DEPARTAMENTALES. </t>
  </si>
  <si>
    <t>22 MESES</t>
  </si>
  <si>
    <t>VALOR APROBADO  $575048954</t>
  </si>
  <si>
    <t>73152108
81112307
81112307
81112220
81101707</t>
  </si>
  <si>
    <t>GERENCIA DE INFORMATICA -CARLOS ALIRIO GARCÍA ROMERO</t>
  </si>
  <si>
    <t>DELEGADOS DEPARTAMENTALES DE ANTIOQUIA, ATLANTICO, BOYACA
CALDAS, CAQUETA, CASANARE
CAUCA, CESAR, GUAINIA, GUAVIARE
HUILA, MAGDALENA, META
NORTE DE SANTANDER, PUTUMAYO
RISARALDA, SAN ANDRES, SANTANDER
SUCRE; Y REGISTRADORES DISTRITALES</t>
  </si>
  <si>
    <t>CONTRATACION DIRECTA POR URGENCIA MANIFIESTA</t>
  </si>
  <si>
    <t xml:space="preserve">CARLOS ANTONIO CORONEL HERNANDEZ - REGISTRADOR DELEGADO EN LO ELECTORAL / CARLOS ALIRIO GARCÍA ROMERO - GERENTE DE INFORMATICA - TEL: 2202880 EXT 1321-1526
</t>
  </si>
  <si>
    <t>CONTRATAR EL SEGURO COLECTIVO DE VIDA GRUPO SUPERNUMERARIOS QUE A NIVEL NACIONAL PRESTARÁN SUS SERVICIOS A LA ORGANIZACIÓN ELECTORAL (REGISTRADURÍA NACIONAL DEL ESTADO CIVIL - CONSEJO NACIONAL ELECTORAL) PARA APOYAR LA REALIZACIÓN DEL PLEBISCITO "PARA LA REFRENDACIÓN DEL ACUERDO FINAL PARA LA TERMINACIÓN DEL CONFLICTO Y LA CONSTRUCCIÓN DE UNA PAZ ESTABLE Y DURADERA".</t>
  </si>
  <si>
    <t>CUATRO (04) MESES</t>
  </si>
  <si>
    <t>ADICION 1 Y 2 AL CONTRATO N° 129 DE 2014 - CUYO OBJETO ES: ARRENDAMIENTO DE ESPACIOS FÍSICOS Y SERVICIOS ADICIONALES, PARA EL ALMACENAMIENTO, GUARDA Y CUSTODIA DE CAJAS QUE CONTIENEN REGISTROS CIVILES DE NACIMIENTO, MATRIMONIO Y DEFUNCIÓN, INSCRIPCIONES POR CORREO, SOPORTES, COPIAS Y MEDIOS MAGNÉTICOS, TARJETAS DECADACTILARES Y ARCHIVADORES METÁLICOS CON ROLLOS DE MICROFILMACIÓN</t>
  </si>
  <si>
    <t>ADICION 3 AL CONTRATO N° 129 DE 2014 - CUYO OBJETO ES: ARRENDAMIENTO DE ESPACIOS FÍSICOS Y SERVICIOS ADICIONALES, PARA EL ALMACENAMIENTO, GUARDA Y CUSTODIA DE CAJAS QUE CONTIENEN REGISTROS CIVILES DE NACIMIENTO, MATRIMONIO Y DEFUNCIÓN, INSCRIPCIONES POR CORREO, SOPORTES, COPIAS Y MEDIOS MAGNÉTICOS, TARJETAS DECADACTILARES Y ARCHIVADORES METÁLICOS CON ROLLOS DE MICROFILMACIÓN</t>
  </si>
  <si>
    <r>
      <rPr>
        <sz val="11"/>
        <color indexed="8"/>
        <rFont val="Calibri"/>
        <family val="2"/>
      </rPr>
      <t xml:space="preserve">VIGENCIAS FUTURAS ORDEN DE COMPRA DE 2014 - PRESTAR SERVICIO DE ASEO, CAFETERIA Y Y SERVICIOS COMPLEMENTARIOS EN LAS INSTALACIONES DE LA REGISTRADURÍA NACIONAL OFICINAS CENTRALES CAN, REGISTRADURÍA DISTRITAL, REGISTRADURÍAS AUXILIARES DE BOGOTÁ DC, Y ALGUNAS DELEGACIONES DEPARTAMENTALES. </t>
    </r>
  </si>
  <si>
    <r>
      <rPr>
        <sz val="11"/>
        <rFont val="Calibri"/>
        <family val="2"/>
      </rPr>
      <t>SUSTITUCION CON VIGENCIAS FUTURAS - CONTRATAR A MONTO AGOTABLE EL SERVICIO DE TRANSPORTE DE CARGA  QUE LA ORGANIZACIÓN ELECTORAL (REGISTRADURÍA NACIONAL DEL ESTADO CIVIL – CONSEJO NACIONAL ELECTORAL) REQUIERA ENVIAR A NIVEL NACIONAL</t>
    </r>
  </si>
  <si>
    <r>
      <rPr>
        <sz val="11"/>
        <rFont val="Calibri"/>
        <family val="2"/>
      </rPr>
      <t xml:space="preserve">VIGENCIAS FUTURAS </t>
    </r>
    <r>
      <rPr>
        <sz val="11"/>
        <color indexed="8"/>
        <rFont val="Calibri"/>
        <family val="2"/>
      </rPr>
      <t>- PRESTAR EL SERVICIO DE OUTSOURCING DE FOTOCOPIADO, EN LA SEDE CENTRAL DE LA ORGANIZACIÓN ELECTORAL – REGISTRADURÍA NACIONAL, UBICADA EN LA AV. CALLE 26 NO. 51-50 EN LA CIUDAD DE BOGOTÁ, D.C.</t>
    </r>
  </si>
  <si>
    <r>
      <rPr>
        <sz val="11"/>
        <color indexed="8"/>
        <rFont val="Calibri"/>
        <family val="2"/>
      </rPr>
      <t>ADICION Y PRORROGA AL CONTRATO 1 DE 2015 - PUBLICAR LOS ACTOS ADMINISTRATIVOS PROFERIDOS POR LA ORGANIZACIÓN ELECTORAL - REGISTRADURÍA NACIONAL DEL ESTADO CIVIL, CONSEJO NACIONAL ELECTORAL - Y FONDO ROTATORIO DE LA REGISTRADURÍA NACIONAL, EN EL DIARIO OFICIAL DE LA IMPRENTA NACIONAL DE COLOMBIA.</t>
    </r>
  </si>
  <si>
    <r>
      <rPr>
        <u val="single"/>
        <sz val="11"/>
        <color indexed="8"/>
        <rFont val="Calibri"/>
        <family val="2"/>
      </rPr>
      <t xml:space="preserve">VIGENCIAS FUTURAS </t>
    </r>
    <r>
      <rPr>
        <sz val="11"/>
        <color indexed="8"/>
        <rFont val="Calibri"/>
        <family val="2"/>
      </rPr>
      <t>- ARRENDAMIENTOS BIENES INMUEBLES A NIVEL NACIONAL VIGENCIA 2016</t>
    </r>
  </si>
  <si>
    <r>
      <rPr>
        <u val="single"/>
        <sz val="11"/>
        <rFont val="Calibri"/>
        <family val="2"/>
      </rPr>
      <t>VIGENCIAS FUTURAS - CONSEJO NACIONAL ELECTORAL</t>
    </r>
    <r>
      <rPr>
        <sz val="11"/>
        <rFont val="Calibri"/>
        <family val="2"/>
      </rPr>
      <t xml:space="preserve"> / ADICIÓN, PRORROGA Y OTRO SI NO. 1 CONTRATO INTERADMINISTRATIVO NO. 075 SUSCRITO ENTRE LA RNEC Y LA UNP. CUYO OBJETO ES CONTRATO INTERADMINISTRATIVO ENTRE LA REGISTRADURÍA NACIONAL DEL ESTADO CIVIL Y LA UNIDAD NACIONAL DE PROTECCIÓN PARA LA IMPLEMENTACIÓN DE LAS MEDIDAS DE PROTECCIÓN PARA LAS ALTAS DIGNIDADES DE LA ORGANIZACIÓN ELECTORAL, MAGISTRADOS DEL CONSEJO NACIONAL ELECTORAL Y REGISTRADOR NACIONAL DEL ESTADO CIVIL, QUE EN RAZÓN A SU CARGO Y FUNCIONES TIENEN UN MAYOR RIESGO PARA SU VIDA E INTEGRIDAD FÍSICA.: HASTA 15-03-2016.</t>
    </r>
  </si>
  <si>
    <t>93151607
84111603
81111808
81111820</t>
  </si>
  <si>
    <t>PRESTAR EL SERVICIO DE AUDITORIA EXTERNA A LOS DIFERENTES COMPONENTES DEL PROCESO ELECTORAL PARA LA REFRENDACIÓN DEL ACUERDO FINAL PARA LA TERMINACIÓN DEL CONFLICTO Y LA CONSTRUCCIÓN DE UNA PAZ ESTABLE Y DURADERA, A CELEBRARSE EL AÑO 2016, CON EL PROPÓSITO DE ASEGURAR LA CALIDAD EN SU EJECUCIÓN.</t>
  </si>
  <si>
    <t>DICIEMBRE</t>
  </si>
  <si>
    <t>PRESTAR EL SERVICIO DE UNA SOLUCIÓN INFORMÁTICA QUE INCLUYA LA PLATAFORMA TECNOLÓGICA (HARDWARE Y SOFTWARE), LA RED DE COMUNICACIONES, EL COMPONENTE DE SEGURIDAD INFORMÁTICA Y EL RECURSO HUMANO PARA EL PROCESO DE CONSOLIDACIÓN Y DIVULGACIÓN CON EL FIN DE REALIZAR LA PUBLICACIÓN EN INTERNET Y EN LA SALA DE PRENSA NACIONAL DE LOS RESULTADOS ELECTORALES DEL PLEBISCITO DENOMINADO “PARA LA REFRENDACIÓN DEL ACUERDO FINAL PARA LA TERMINACIÓN DEL CONFLICTO Y LA CONSTRUCCIÓN DE UNA PAZ ESTABLE Y DURADERA” A REALIZARSE EN EL AÑO 2016.</t>
  </si>
  <si>
    <t>72151605
81111708
81111801
81111804
83111603
83111600</t>
  </si>
  <si>
    <t>PRESTAR EL SERVICIO DE UNA SOLUCIÓN INTEGRAL DE COMUNICACIONES QUE INCLUYA LA PLATAFORMA TECNOLÓGICA PARA EL PROCESAMIENTO DE DATOS DEL PROCESO DE PRECONTEO DE DATOS PARA EL PLEBISCITO “PARA LA REFRENDACIÓN DEL ACUERDO FINAL PARA LA TERMINACIÓN DEL CONFLICTO Y LA CONSTRUCCIÓN DE UNA PAZ ESTABLE Y DURADERA”, A REALIZARSE EN EL AÑO 2016.</t>
  </si>
  <si>
    <t>81112000
81141900
93111600</t>
  </si>
  <si>
    <t>CONTRATAR LA PRESTACIÓN DEL SERVICIO MEDIANTE UNA SOLUCIÓN INFORMÁTICA PARA LOS PROCESOS DE PRECONTEO, ESCRUTINIO Y DIGITALIZACIÓN DE ACTAS E-14 REQUERIDOS EN DESARROLLO DEL MECANISMO DE PARTICIPACIÓN CIUDADANA DEL PLEBISCITO “PARA LA REFRENDACIÓN DEL ACUERDO FINAL PARA LA TERMINACIÓN DEL CONFLICTO Y LA CONSTRUCCIÓN DE UNA PAZ ESTABLE Y DURADERA” A CELEBRARSE EN EL AÑO 2016.</t>
  </si>
  <si>
    <t>CONTRATAR LA PRESTACIÓN DE SERVICIOS PARA DIFUNDIR ASUNTOS RELACIONADOS CON EL PLEBISCITO  PARA LA REFRENDACIÓN DEL ACUERDO FINAL PARA LA TERMINACIÓN DEL CONFLICTO Y LA CONSTRUCCIÓN DE UNA PAZ ESTABLE Y DURADERA, MEDIANTE LA ELABORACIÓN Y EJECUCIÓN DE UN PLAN DE MEDIOS INTEGRAL Y LA IMPRESIÓN Y DISTRIBUCIÓN DE DOS SEPARATAS A NIVEL NACIONAL.</t>
  </si>
  <si>
    <t>7 DE NOVIEMBRE DE 2016</t>
  </si>
  <si>
    <t>CONTRATAR EL SUMINISTRO DE TIQUETES AÉREOS PARA GARANTIZAR EL DESPLAZAMIENTO DE LOS SERVIDORES PÚBLICOS Y CONTRATISTAS DE LA ORGANIZACIÓN ELECTORAL, A NIVEL NACIONAL E INTERNACIONAL PARA LA REALIZACIÓN DEL PLEBISCITO PARA LA REFRENDACIÓN DEL ACUERDO FINAL PARA LA TERMINACIÓN DEL CONFLICTO Y LA CONSTRUCCIÓN DE UNA PAZ ESTABLE Y DURADERA.</t>
  </si>
  <si>
    <t>DOS (2) MESES</t>
  </si>
  <si>
    <t>90111501                         90101501</t>
  </si>
  <si>
    <t>CONTRATAR EL APOYO LOGÍSTICO PARA LA REALIZACIÓN DE ACTIVIDADES DE CAPACITACIÓN  EN EL MARCO DEL PLEBISCITO PARA LA REFRENDACIÓN DEL ACUERDO FINAL PARA LA TERMINACIÓN DEL CONFLICTO Y LA CONSTRUCCIÓN DE UNA PAZ ESTABLE Y DURADERA.</t>
  </si>
  <si>
    <t>SEPTIEMBRE</t>
  </si>
  <si>
    <t xml:space="preserve">CONTRATACION DIRECTA </t>
  </si>
  <si>
    <t>CONTRATAR EL ARRENDAMIENTO DE UN ÁREA SUFICIENTE, PARA LA REALIZACIÓN DE LAS DIFERENTES ACTIVIDADES QUE CONLLEVAN AL DESARROLLO DE LAS VOTACIONES DE PLEBISCITO 2016 EN LA CIUDAD DE BOGOTÁ</t>
  </si>
  <si>
    <t>REGISTRADORES DISTRITALES DEL ESTADO CIVIL - TEL: 2838367</t>
  </si>
  <si>
    <t>43211700                  81111500                   78101800                   44121700                        44121600                        81112400</t>
  </si>
  <si>
    <t>CONTRATAR LOS BIENES Y SERVICIOS NECESARIOS PARA LLEVAR A CABO LA LOGÍSTICA REQUERIDA EN LA VOTACIÓN DEL PLEBISCITO TALES COMO KIT ELECTORAL Y BIOMETRÍA, JURADOS DE VOTACIÓN, INFORMACIÓN A VOTANTES Y JURADOS, ACTUALIZACIÓN A LA PLATAFORMA Y SOPORTE Y MANTENIMIENTO AL CENSO ELECTORAL</t>
  </si>
  <si>
    <t>HASTA EL 01 DE NOVIEMBRE DE 2016</t>
  </si>
  <si>
    <t xml:space="preserve">CARLOS ANTONIO CORONEL HERNANDEZ - REGISTRADOR DELEGADO EN LO ELECTORAL / TEL: 2202880 EXT 1321-1526
</t>
  </si>
  <si>
    <t>CAPACITAR A LOS JURADOS DE VOTACIÓN, NOMBRADOS EN ALGUNAS CIUDADES DEL PAÍS, QUIENES PRESTARÁN SUS SERVICIOS EN DESARROLLO DE LAS ELECCIONES DEL PLEBISCITO, DE CONFORMIDAD CON EL PRESENTE COMPONENTE TÉCNICO Y LA PROPUESTA PRESENTADA POR EL CONTRATISTA LOS CUALES FORMAN PARTE INTEGRAL DEL CONTRATO</t>
  </si>
  <si>
    <t>HASTA EL 01 DE OCTUBRE DE 2016</t>
  </si>
  <si>
    <t xml:space="preserve">NICOLAS FARFAN NAMEN - DIRECTOR DE GESTION ELECTORAL - TEL: 2202880 EXT 1302 </t>
  </si>
  <si>
    <t xml:space="preserve">AUNAR ESFUERZOS  TÉCNICOS, ADMINISTRATIVOS Y FINANCIEROS PARA EL DESARROLLO  DEL MECANISMO DE PARTICIPACION CIUDADANA QUE SE DEBE LLEVAR A CABO CON MOTIVO DEL PLEBISCITO CONVOCADO POR EL PRESIDENTE DE LA REPUBLICA.  </t>
  </si>
  <si>
    <t>SONIA FAJARDO MEDINA - DIRECTORA FINANCIERA. Tel: 2002880 ext 1360</t>
  </si>
  <si>
    <t>21 MESES</t>
  </si>
  <si>
    <t>PENDIENTE DE TRAMITE $1.886.267.436</t>
  </si>
  <si>
    <t>CONTRATAR LA ADQUISICION DE PRODUCTOS PROMOCIONALES (MERCHANDISING), COMO MEDIO PARA LA DIVULGACION Y SOCIALIZACION DE LOS VALORES Y PRINCIPIOS ETICOS EN DESARROLLO DEL PLAN ESTRATEGICO 2015-2019</t>
  </si>
  <si>
    <t>PRESTAR SERVICIOS DE CAPACITACION PARA ALGUNOS DE LOS SERVIDORES DE LA RNEC ENB EL USO DEL SISTEMA PMB</t>
  </si>
  <si>
    <t>ADQUISICIÓN DE EQUIPOS DE IDENTIFICACIÓN BIOMETRICA PARA LAS DELEGACIONES DEPARTAMENTALES Y ALGUNAS DE LAS REGISTRADURÍAS DEL NIVEL DESCONCENTRADO DE LA REGISTRADURÍA NACIONAL DEL ESTADO CIVIL</t>
  </si>
  <si>
    <t xml:space="preserve">ADICIÓN NO. 01   AL CONTRATO DE SUMINISTRO NO. 011 DE 2016 , CUYO OBJETO ES CONTRATAR EL SUMINISTRO DE TIQUETES AÉREOS PARA GARANTIZAR EL DESPLAZAMIENTO DE LOS SERVIDORES PÚBLICOS Y CONTRATISTAS DE LA ORGANIZACIÓN ELECTORAL, A NIVEL NACIONAL E INTERNACIONAL.  </t>
  </si>
  <si>
    <t>SUMINISTRO DE SOFTWARE PARA TARIFICADOR DE LA PLANTA TELEFÓNICA NEAX  2400-IPX DE LA RNEC SEDE CAN</t>
  </si>
  <si>
    <t>REPARCHEO DE LA CARPETA ASFÁLTICA EN LA ZONA DE PARQUEADERO DE LA RNEC SEDE CAN</t>
  </si>
  <si>
    <t>SUMINISTRO E INSTALACIÓN DE PISO EN MADERA LAMINADA PARA DIFERENTES OFICINAS DE LA RNEC SEDE CAN</t>
  </si>
  <si>
    <t>ADQUISICION DE CARPETAS TIPO FOLDEL, PARA LA ORGANIZACIÓN DE DOCUMENTOS QUE HACEN PARTE DE LA HISTORIA LABORAL DE LOS SERVIDORES DE LA ORGANIZACIÓN ELECTORAL</t>
  </si>
  <si>
    <t>SERVICIO DEL MANTENIMIENTO PREVENTIVO Y CORRECTIVO DE EQUIPOS TECNOLÓGICOS DE LA REGISTRADURIA NACIONAL DEL ESTADO CIVIL, INCLUIDO REPUESTOS EN LA SEDE CAN BOGOTÁ D.C</t>
  </si>
  <si>
    <t>SERVICIO DEL MANTENIMIENTO PREVENTIVO Y CORRECTIVO DE EQUIPOS TECNOLÓGICOS DE LA REGISTRADURIA NACIONAL DEL ESTADO CIVIL, INCLUIDO REPUESTOS EN LAS DELEGACIONES DEPARTAMENTALES</t>
  </si>
  <si>
    <t>ADQUISICIÓN DE 120 CERTIFICADOS DIGITALES DE FUNCIÓN PÚBLICA EN TOKEN CRIPTOGRÁFICO COMPATIBLE CON EL SIIF NACIÓN II.</t>
  </si>
  <si>
    <t>15 DIAS</t>
  </si>
  <si>
    <t xml:space="preserve">ADICION Y OTROSI AL CONTRATO 004 DE 2016 CUYO OBJETO ES: PRESTAR LOS SERVICIOS PROFESIONALES EXTERNOS A LA OFICINA JURIDICA EN ASPECTOS RELACIONADOS CON LA CONTRATACION PARA LA ADQUISICION DE BIENES Y SERVICIOS DE LA RNEC Y EL FRR, EN TODAS LAS ETAPAS DE LA MISMA Y EN LOS DEMAS TEMAS Y AREAS DEL DERECHO QUE LE SEAN REQUERIDAS POR LA OFICINA JURIDICA. </t>
  </si>
  <si>
    <t>JEFE OFICINA JURIDICA - JEANETTE RODRIGUEZ PEREZ - TEL: 2202880 EXT: 1506</t>
  </si>
  <si>
    <t>5 MESES Y 21 DIAS</t>
  </si>
  <si>
    <t>GERENCIA ADMINISTRATIVA Y FINANCIRA - COORDINACION GRUPO DE COMPRAS / JAVIER DARIO SASTOQUE GOMEZ TEL: 2202880 EXT 1409</t>
  </si>
  <si>
    <t>PRESTAR SERVICIOS PROFESIONALES DE APOYO EN ASPECTOS JURIDICOS Y CONTRACTUALES, CONTRATACION A CARGO DE LA GAF Y DIRECCION ADMINISTRATIVA DE LA RNEC</t>
  </si>
  <si>
    <t>PRESTACION DE SERVICIOS A LA GESTION DE LA SECRETARIA GENERAL, PARA MONITOREO, FORTALECIMIENTO Y ACOMPAÑAMIENTO EN TRAMITES ANTE EL CONGRESO CON PROYECTOS DE LEY, DECRETOS Y RESOLUCIONES.</t>
  </si>
  <si>
    <t>SECRETARIA GENERAL - ORLANDO BELTRAN CAMACHO - TEL: 2202880 EXT 1587</t>
  </si>
  <si>
    <t>PRESTACION DE SERVICIOS PROFESIONALES PARA APOYO EN ASPECTOS JURIDICOS EN LA ELABORACION DE UNA PROPUESTA DE REFORMA AL CODIGO ELECTORAL PARA LA RNEC</t>
  </si>
  <si>
    <t>CARLOS CORONEL HERNANDEZ - REGISTRADOR DELEGADO EN LO ELECTORAL - TEL: 2202880 EXT 1587</t>
  </si>
  <si>
    <t>ADIXCION AL CONTRATO 015 DE 2016 - CUYO OBJETO ES: LA PRESTACIÓN DE SERVICIOS COMO PERITO O TÉCNICO EN GRAFOLOGÍA Y/O DOCUMENTOLOGÍA FORENSE, CON EL FIN DE REALIZAR EL ANÁLISIS TÉCNICO A DOCUMENTOS Y/O ESCRITOS, EN CUANTO A SU PROCEDENCIA Y AUTENTICIDAD, TANTO EN LA FORMA, COMO EN SU CONTENIDO, EXPERTICIAS EN FIRMAS Y ESTABLECER LA PLENA UNIPROCEDENCIA, ORIGINALIDAD O FALSEDAD DE LOS DIFERENTES APOYOS RADICADOS ANTE LA DIRECCIÓN DE CENSO ELECTORAL.</t>
  </si>
  <si>
    <t xml:space="preserve">ADICION CONTRATO </t>
  </si>
  <si>
    <t>CONTRATAR UN SISTEMA DE ARCHIVO AUDIOVISUAL PROFESIONAL PARA LA RECOPILACIÓN DE MATERIAL INSTITUCIONAL.</t>
  </si>
  <si>
    <t>78131800            80131500          80161800</t>
  </si>
  <si>
    <t>CONTRATACIÓN DIRECTA</t>
  </si>
  <si>
    <t>CONSEJO NACIONAL ELECTORAL - FONDO NACIONAL DE FINANCIACIÓN POLÍTICA   TEL: 2202880 EXT 1627</t>
  </si>
  <si>
    <t>1 semana  (Sept 26 a Oct 3)</t>
  </si>
  <si>
    <t xml:space="preserve"> CONSEJO NACIONAL ELECTORAL - RELACIONES INTERNACIONALES - TEL: 2202880 EXT 1627</t>
  </si>
  <si>
    <t xml:space="preserve">2 MESES </t>
  </si>
  <si>
    <t>CONSEJO NACIONAL ELECTORAL -  INSPECCIÓN  Y VIGILANCIA - TEL: 2202880 EXT 1627</t>
  </si>
  <si>
    <t>No</t>
  </si>
  <si>
    <t>LUIS ALBERTO MARTINEZ BARAJAS - DIRECTOR DE CENSO ELECTORAL - TEL: 2202880 EXT 1321</t>
  </si>
  <si>
    <t xml:space="preserve">CAMBIO DE MANTO IMPERMEHABILIZANTE TERREZAS DELEGACIÓN DEPRTAMENTAL DEL ATLANTICO </t>
  </si>
  <si>
    <t>NOVIEMBRE</t>
  </si>
  <si>
    <t>INVITACIÓN PUBLICA</t>
  </si>
  <si>
    <t>COORDINACION GRUPO DE MANTENIMIENTO Y CONSTRUCCIONES TEL: 2202880 EXT 1307</t>
  </si>
  <si>
    <t xml:space="preserve">CONTRUCCIÓN DE MURO DIVISORIO PARA INDEPENDIZACIÓN DE ESPACIOS EN LA REGISTRADURÍA ESPECIAL DE CÚCUTA. </t>
  </si>
  <si>
    <t>CONTRATAR LA PRESTACIÓN DE SERVICIOS DE RECOLECCIÓN, TRANSPORTE Y  DISPOSICIÓN FINAL  DE LOS RESIDUOS SÓLIDOS Y LÍQUIDOS  PELIGROSOS QUE SE GENEREN EN LA REGISTRADURÍA NACIONAL DEL ESTADO CIVIL – RNEC, SEDE CENTRAL.</t>
  </si>
  <si>
    <t>LUIS FERNANDO GARCIA CERON - DIRECTOR ADMINSTRATIVO - TEL: 2202880 EXT 1482</t>
  </si>
  <si>
    <t>ADQUISICION DE UN SISTEMA DE ATENCION AUTOMATIZADA (DIGITURNO DIGITAL) PARA EL CENTRO DE ATENCION E INFORMACION CIUDADANA - CAIC DE LA RNEC UBICADO EN LA CARRERA 7 N° 16-49</t>
  </si>
  <si>
    <t>OCTUBRE</t>
  </si>
  <si>
    <t>CARLOS ALBERTO ROJAS MORENO - DIRECTOR NACIONAL DE IDENTIFICACION - TEL: 2202880 EXT 1201-1202</t>
  </si>
  <si>
    <t>REPARACIONES LOCATIVAS  PRIORITARIAS EN SEDES PROPIAS DE LA REGISTRADURIA A NIVEL NACIONAL - CIRCULAR 030 DE 2016</t>
  </si>
  <si>
    <t>DELEGACIONES DEPARTAMENTALES</t>
  </si>
  <si>
    <t>MANTENIMIENTO BIENES INMUEBLES DONDE FUNCIONAN LAS SEDES DE LA REGISTRADURIA NACIONAL QUE HAN SIDO RECIBIDOS EN COMODATO.</t>
  </si>
  <si>
    <t xml:space="preserve">DELEGACIONES DEPARTAMENTALES </t>
  </si>
  <si>
    <t>CAMARAS REGISTRADURIAS AUXILIARES  DISTRITO</t>
  </si>
  <si>
    <t xml:space="preserve">ADQUISICION DE UNA MAQUINA IMAGEN DATA SCAN PRO 2000 MICROFILM SCANNER </t>
  </si>
  <si>
    <t xml:space="preserve">OCTUBRE </t>
  </si>
  <si>
    <t>ADICION AL CONTRATO N° 038 DE 2016 RNEC - CUYO OBJETO ES: PRESTAR EL SERVICIO DE UNA SOLUCIÓN INTEGRAL DE COMUNICACIONES QUE INCLUYA LA PLATAFORMA TECNOLÓGICA PARA EL PROCESAMIENTO DE DATOS DEL PROCESO DE PRECONTEO DE DATOS PARA EL PLEBISCITO “PARA LA REFRENDACIÓN DEL ACUERDO FINAL PARA LA TERMINACIÓN DEL CONFLICTO Y LA CONSTRUCCIÓN DE UNA PAZ ESTABLE Y DURADERA”, A REALIZARSE EN EL AÑO 2016.</t>
  </si>
  <si>
    <t>81161700
81141900
81112100
81111500
81111500
81111800</t>
  </si>
  <si>
    <t>1 MES Y 26 DIAS</t>
  </si>
  <si>
    <t>REGISTRADURIA DELEGADA PARA EL REGISTRO CIVIL Y LA IDENTIFICACION - GERENCIA DE INFORMATICA - TEL: 2202880 EXT 1201</t>
  </si>
  <si>
    <t xml:space="preserve">ADICIÓN NO. 02   AL CONTRATO DE SUMINISTRO NO. 011 DE 2016 , CUYO OBJETO ES CONTRATAR EL SUMINISTRO DE TIQUETES AÉREOS PARA GARANTIZAR EL DESPLAZAMIENTO DE LOS SERVIDORES PÚBLICOS Y CONTRATISTAS DE LA ORGANIZACIÓN ELECTORAL, A NIVEL NACIONAL E INTERNACIONAL.  </t>
  </si>
  <si>
    <t>ADICION Y PRORROGA AL CONTRATO N° 003 DE 2016 CUYO OBJETO ES: CONTRATAR EL MANTENIMIENTO Y SOSTENIBILIDAD DEL SISTEMA DE IDENTIFICACIÓN Y REGISTRO CIVIL DE LA SOLUCIÓN IMPLEMENTADA POR EL PMT II A NIVEL NACIONAL.  (FORTALECIMIENTO DE LA PLATAFORMA TECNOLÓGICA QUE SOPORTA EL SISTEMA DE IDENTIFICACIÓN Y REGISTRO CIVIL PMT II)</t>
  </si>
  <si>
    <t>30 DIAS</t>
  </si>
  <si>
    <t>CONTRATACION DIRECTA ACUERDO MARCO</t>
  </si>
  <si>
    <t>ADICIONN° 1 AL CONTRATO N° 023 DE 2016 CUYO OBJETO ES: ADQUISICIÓN DE FORMAS CONTINUAS IMPRESAS FORMATO TRAMITE CEDULACIÓN, TARJETAS DE IDENTIDAD Y  FORMAS IMPRESAS CON INDICATIVO SERIAL DE REGISTRO CIVIL DE NACIMIENTO, MATRIMONIO Y DEFUNCIÓN PARA SER DISTRIBUIDAS A NIVEL NACIONAL EN LAS DELEGACIONES DEPARTAMENTALES</t>
  </si>
  <si>
    <t>MANTENIMIENTO DE LOS AIRES ACONDICIONADOS CON QUE CUENTA EL EDIFICIO DE LA RNEC SEDE CAN Y SUMINISTRO DE UN AIRE PARA EL CUARTO DE CAMARAS.</t>
  </si>
  <si>
    <t xml:space="preserve">ADICIÓN A LA ORDEN DE COMPRA 1132 DE 2014. - PRESTAR SERVICIO DE ASEO, CAFETERIA Y  SERVICIOS COMPLEMENTARIOS EN LAS INSTALACIONES DE LA REGISTRADURÍA NACIONAL OFICINAS CENTRALES CAN, REGISTRADURÍA DISTRITAL, REGISTRADURÍAS AUXILIARES DE BOGOTÁ DC, Y ALGUNAS DELEGACIONES DEPARTAMENTALES. </t>
  </si>
  <si>
    <t>Prorroga
5 Días</t>
  </si>
  <si>
    <t>Adicion a la Orden de Compra
Acuerdo Marco de Precios</t>
  </si>
  <si>
    <t>PRESTAR EL SERVICIO INTEGRAL DE LA TOTALIDAD DE LOS COMPONENTES INFORMÁTICOS PARA LAS ELECCIONES DE GOBERNADOR EN EL DEPARTAMENTO DE LA GUAJIRA, A REALIZARSE EL 6 DE NOVIEMBRE DE 2016</t>
  </si>
  <si>
    <t>OCTUBRE DE 2016</t>
  </si>
  <si>
    <t>NOVIEMBRE DE  2016</t>
  </si>
  <si>
    <t xml:space="preserve">CONTRATAR LA PRESTACIÓN DE SERVICIOS PARA DIFUNDIR ASUNTOS RELACIONADOS CON LAS ELECCIONES DE GOBERNADOR EN EL DEPARTAMENTO DE LA GUAJIRA, QUE SE LLEVARÁ A CABO EL 6 DE NOVIEMBRE DE 2016 MEDIANTE LA ELABORACIÓN Y EJECUCIÓN DE UN PLAN DE MEDIOS. </t>
  </si>
  <si>
    <t>OCTUBRE DE 2017</t>
  </si>
  <si>
    <t>6 DE NOVIEMBRE DE 2016</t>
  </si>
  <si>
    <t>CONTRATAR LOS BIENES Y SERVICIOS NECESARIOS PARA LLEVAR A CABO LAS ELECCIONES DE GOBERNADOR EN EL DEPARTAMENTO DE LA GUAJIRA TALES COMO LOS ELEMENTOS CONSTITUTIVOS DEL KIT ELECTORAL Y BIOMETRIA, A REALIZARSE EL PROXIMO 6 DE NOVIEMBRE DE 2016</t>
  </si>
  <si>
    <t>OCTUBRE DE 2018</t>
  </si>
  <si>
    <t>30 DE NOVIMEBRE DE 2016</t>
  </si>
  <si>
    <t>CONTRATAR EL SUMINISTRO DE TIQUETES AÉREOS PARA GARANTIZAR EL DESPLAZAMIENTO DE LOS SERVIDORES PÚBLICOS Y CONTRATISTAS DE LA ORGANIZACIÓN ELECTORAL, A NIVEL NACIONAL PARA LLEVAR A CABO LAS ELECCIONES PARA ELEGIR AL GOBERNADOR DEL DEPARTAMENTO DE LA GUAJIRA, CONVOCADAS POR EL GOBIERNO NACIONAL, PARA EL 6 DE NOVIEMBRE DE 2016.</t>
  </si>
  <si>
    <t>45 DIAS CALENDARIO</t>
  </si>
  <si>
    <t xml:space="preserve">ADICIÓN NO. 03   AL CONTRATO DE SUMINISTRO NO. 011 DE 2016 , CUYO OBJETO ES CONTRATAR EL SUMINISTRO DE TIQUETES AÉREOS PARA GARANTIZAR EL DESPLAZAMIENTO DE LOS SERVIDORES PÚBLICOS Y CONTRATISTAS DE LA ORGANIZACIÓN ELECTORAL, A NIVEL NACIONAL E INTERNACIONAL.  </t>
  </si>
  <si>
    <t>CONTRATAR UN SISTEMA DE AUDITORIA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t>
  </si>
  <si>
    <t>EN TRAMITE $ 2,602,713,711</t>
  </si>
  <si>
    <t>ADICION AL CONTRATO 094 DE 2015 - PRESTAR EL SERVICIO DE OUTSOURCING DE FOTOCOPIADO, EN LA SEDE CENTRAL DE LA ORGANIZACIÓN ELECTORAL – REGISTRADURÍA NACIONAL, UBICADA EN LA AV. CALLE 26 NO. 51-50 EN LA CIUDAD DE BOGOTÁ, D.C.</t>
  </si>
  <si>
    <t>ALVARO CAMPOS - FONDO NACIONAL DE FINANCIACION POLITICA - 2200800 EXT 1166</t>
  </si>
  <si>
    <t>ADQUISICION DE EQUIPOS DE CAFETERIA PARA EL CNE</t>
  </si>
  <si>
    <t>ACUERDO MARCO DE PRECIOS</t>
  </si>
  <si>
    <t>PRESTAR EL SERVICIO DE BAJADO DIGITAL DE NEGATIVOS PARA EL TALLER DE PUBLICACIONES DE LA RNEC</t>
  </si>
  <si>
    <t>ADICIONAR LA CARTA DE ACEPTACION N° MCRN-09 DE 2016 -PRESTAR EL SERVICIO DE BAJADO DIGITAL DE NEGATIVOS PARA EL TALLER DE PUBLICACIONES DE LA RNEC</t>
  </si>
  <si>
    <t>2,5 MESES</t>
  </si>
  <si>
    <t xml:space="preserve">ADICION AL CONTRATO N° 009 DE 2016 CUYO OBJETO ES: CONTRATAR CON LA UNIDAD NACIONAL DE PROTECCIÓN LA IMPLEMENTACIÓN DE LA MEDIDAS DE PROTECCIÓN PARA LAS ALTAS DIGNIDADES DE LA ORGANIZACIÓN ELECTORAL, MAGISTRADOS DEL CONSEJO NACIONAL ELECTORAL Y REGISTRADOR NACIONAL DEL ESTADO CIVIL, QUE EN RAZÓN A SU CARGO Y FUNCIONES TIENEN UN MAYOR RIESGO PARA SU VIDA E INTEGRIDAD FÍSICA. </t>
  </si>
  <si>
    <t>ADQUISICION DE ELEMENTOS TECNOLOGICOS CON DESTINO AL CNE, PARA EL FORTALECIMIENTO TECNOLOGICO DE LA ENTIDAD</t>
  </si>
  <si>
    <t>CONSEJO NACIONAL ELECTORAL -  ASESORIA EN SISTEMAS - TEL: 2202880</t>
  </si>
  <si>
    <t>ADQUISICION DE OBRAS JURIDICAS Y LA SUSCRIPCION PARA ACCEDER EN LINEA A LAS ACTUALIZACIONES NORMATIVAS, JURISPRUDENCIALES Y DOCTRINALES MEDIANTE HERRAMIENTAS TECNOLOGICAS PARA EL CNE.</t>
  </si>
  <si>
    <t>CONSEJO NACIONAL ELECTORAL -  ASESORIA JURIDICA - TEL: 2202880</t>
  </si>
  <si>
    <t>PRESTACIÓN DE LOS SERVICIOS DE PREPRODUCCIÓN, PRODUCCIÓN, POSTPRODUCCIÓN Y TRANSMISIÓN EN DIRECTO DE UN ESPACIO TELEVISIVO EN EL CANAL INSTITUCIONAL PARA DIFUNDIR EL INFORME DE RENDICIÓN DE CUENTAS CORRESPONDIENTE A LA VIGENCIA 2016 DE LA ENTIDAD.</t>
  </si>
  <si>
    <t>APROBADAS $122.902.000</t>
  </si>
  <si>
    <t>16 MESES</t>
  </si>
  <si>
    <t>PRESTACION DE SERVICIOS PROFESIONALES PARA EL ACOMPAÑAMIENTO, ASISTENCIA TECNICA Y APOYO EN EL PROCESO DE CONVERGENCIA DE LA INFORMACION FINANCIERA ACTUAL HACIA LAS NORMAS INTERNACIONALES DE CONTABILIDAD DEL SECTOR PUBLICO NICSP, PARA LA RNEC, FRR, FSV</t>
  </si>
  <si>
    <t>DIRECCION FINANCIERA - SONIA FAJARDO MEDINA - TEL: 2202880 EXT 1360</t>
  </si>
  <si>
    <t>CONTRATAR LA PRESTACIÓN DE SERVICIOS PROFESIONALES PARA LA ELABORACIÓN DE UN DIAGNÓSTICO DEL ENTORNO DIGITAL DE LA REGISTRADURÍA NACIONAL DEL ESTADO CIVIL, SUS NECESIDADES DE COMUNICACIÓN DIGITAL Y SU CORRESPONDIENTE PLAN ESTRATÉGICO DE COMUNICACIÓN DIGITAL 2017</t>
  </si>
  <si>
    <t>CONTRATAR LA PRESTACIÓN DE SERVICIOS PROFESIONALES DE UN NUTRICIONISTA CON EL OBJETIVO DE QUE APOYE Y ACOMPAÑE A LA REGISTRADURÍA NACIONAL DEL ESTADO CIVIL DURANTE LA EJECUCIÓN DEL CONTRATO DE COMODATO SUSCRITO CON  ARDIKO A &amp; S LTDA. CONSTRUCCIONES SUMINISTROS Y SERVICIOS, EN ESPECIAL EN LOS TEMAS RELACIONADOS CON LA VERIFICACIÓN DE LAS MINUTAS PATRÓN EXIGIDAS EN EL PLIEGO DE CONDICIONES Y OFERTADAS POR EL COMODANTE.</t>
  </si>
  <si>
    <t>COORDINACION RECURSOS FISICOS - RICARDO RINCON TEL: 2202880 EXT 1198</t>
  </si>
  <si>
    <t>JEFE OFICINA JURIDICA - JEANETHE RODRIGUEZ PEREZ - TEL: 2202880 EXT: 1506</t>
  </si>
  <si>
    <t>PRESTAR SERVICIOS PROFESIONALES DE REPRESENTACION JUDICIAL Y EXTRAJUDICIAL EN LOS PROCESOS EN QUE DEBA HACER PARTE LA ENTIDAD EN GENERAL Y EN ESPECIAL AQUELLOS QUE ATAÑEN A ASUNTOS PENALES, ASI COMO APOYAR LA LABOR DE LA OFICINA JURIDICA EN LOS ASUNTOS DE SU COMPETENCIA.</t>
  </si>
  <si>
    <t>COMUNICACIONES Y PRENSA - SILVIA MARIA HOYOS VELEZ - TEL: 2202880 ETX: 1279</t>
  </si>
  <si>
    <t>ADQUISICIÓN DE EQUIPOS Y ACCESORIOS AUDIOVISUALES PARA LA OFICINA DE COMUNICACIONES Y PRENSA DE LA REGISTRADURÍA NACIONAL DEL ESTADO CIVIL.</t>
  </si>
  <si>
    <t xml:space="preserve">DICIEMBRE </t>
  </si>
  <si>
    <t>10 DIAS</t>
  </si>
  <si>
    <t>18  DIAS</t>
  </si>
  <si>
    <t>Gerente Talento Humano: ext. 1467. 
Viáticos - Luisa Saavedra - Supervisora Contrato 011 de 2016. Ext. 1924</t>
  </si>
  <si>
    <t>ADQUISICIÓN DE BANDERAS PARA LA REGISTRADURIA NACIONAL DEL ESTADO CIVIL, SEDE CAN</t>
  </si>
  <si>
    <t>ADICIÓN NO. 4 Y PRÓRROGA NO. 1 AL CONTRATO DE SUMINISTRO NO. 011 DE 2016, CUYO OBJETO ES CONTRATAR EL SUMINISTRO DE TIQUETES AÉREOS PARA GARANTIZAR EL DESPLAZAMIENTO DE LOS SERVIDORES PÚBLICOS Y CONTRATISTAS DE LA ORGANIZACIÓN ELECTORAL, A NIVEL NACIONAL E INTERNACIONAL.</t>
  </si>
  <si>
    <t>29 DE DICIEMBRE DE 2016</t>
  </si>
  <si>
    <t>ADQUSIICION DE EQUIPOS DE AUDIOVISUALES PARA EL CNE</t>
  </si>
  <si>
    <r>
      <t xml:space="preserve">ARRENDAMIENTO BIENES INMUEBLES                                                </t>
    </r>
    <r>
      <rPr>
        <sz val="11"/>
        <color indexed="8"/>
        <rFont val="Arial"/>
        <family val="2"/>
      </rPr>
      <t xml:space="preserve">CONTRATACIÓN ÁREA LOCATIVA QUE CONTENGA INFRAESTRUCTURA FÍSICA, TECNOLÓGICA Y ADMINISTRATIVA PARA 72 PUESTOS DE TRABAJO </t>
    </r>
  </si>
  <si>
    <r>
      <t xml:space="preserve">REMUNERACIÓN SERVICIOS TÉCNICOS.                                 </t>
    </r>
    <r>
      <rPr>
        <sz val="11"/>
        <color indexed="8"/>
        <rFont val="Arial"/>
        <family val="2"/>
      </rPr>
      <t xml:space="preserve">IMPLEMENTACIÓN MÓDULO  WEB DENTRO DEL APLICATIVO "CUENTAS CLARAS"  PARA EL REPORTE DE INGRESOS Y GASTOS   DE CAMPAÑA DE LOS PROMOTORES  QUE SE CONFORME PARA EL  PLEBISCITO POR LA PAZ A DESARROLLAR EL 2 DE OCTUBRE DE 2016. </t>
    </r>
  </si>
  <si>
    <r>
      <t xml:space="preserve">MISIÓN DE OBSERVACIÓN INTERNACIONAL                                                        </t>
    </r>
    <r>
      <rPr>
        <sz val="11"/>
        <color indexed="8"/>
        <rFont val="Arial"/>
        <family val="2"/>
      </rPr>
      <t>PRESTACIÓN DE SERVICIOS DE APOYO LOGÍSTICO Y DE GESTIÓN PARA LA REALIZACÓN DE LA MISIÓN DE OBSERVACIÓN INTERNACIONAL DEL PLEBISCITO "PARA LA REFRENDACIÓN DEL ACUERDO FINAL PARA LA TERMINACIÓN DEL CONFLICTO Y LA CONSTRUCCIÓN DE UNA PAZ ESTABLE Y DURADERA" AÑO 2016 Y DEMÁS ACTIVIDADES INHERENTES A ÉSTE.</t>
    </r>
  </si>
  <si>
    <r>
      <t xml:space="preserve">SUMINISTRO TIQUETES AÉREOS PARA DELEGADOS                                                 </t>
    </r>
    <r>
      <rPr>
        <sz val="11"/>
        <color indexed="8"/>
        <rFont val="Arial"/>
        <family val="2"/>
      </rPr>
      <t xml:space="preserve"> PARA CUMPLIMIENTO DE DIFERENTES LABORES RELACIONADAS CON EL PLEBISCITO PARA LA REFRENDACIÓN DEL ACUERDO FINAL PARA LA TERMINACIÓN DEL CONFLICTO Y LA CONSTRUCCIÓN DE UNA PAZ ESTABLE Y DURADERA.</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</si>
</sst>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0.0_);_(* \(#,##0.0\);_(* &quot;-&quot;??_);_(@_)"/>
    <numFmt numFmtId="174" formatCode="_(* #,##0_);_(* \(#,##0\);_(* &quot;-&quot;??_);_(@_)"/>
    <numFmt numFmtId="175" formatCode="#,##0.0"/>
    <numFmt numFmtId="176" formatCode="#,##0.000"/>
    <numFmt numFmtId="177" formatCode="#,##0.000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 #,##0.0_);_(&quot;$&quot;\ * \(#,##0.0\);_(&quot;$&quot;\ * &quot;-&quot;??_);_(@_)"/>
    <numFmt numFmtId="183" formatCode="d/mm/yyyy;@"/>
    <numFmt numFmtId="184" formatCode="_-&quot;$&quot;* #,##0_-;\-&quot;$&quot;* #,##0_-;_-&quot;$&quot;* &quot;-&quot;??_-;_-@_-"/>
    <numFmt numFmtId="185" formatCode="&quot;$&quot;\ #,##0"/>
    <numFmt numFmtId="186" formatCode="[$$-240A]#,##0"/>
    <numFmt numFmtId="187" formatCode="_ &quot;$&quot;\ * #,##0_ ;_ &quot;$&quot;\ * \-#,##0_ ;_ &quot;$&quot;\ * &quot;-&quot;??_ ;_ @_ "/>
    <numFmt numFmtId="188" formatCode="_ * #,##0_ ;_ * \-#,##0_ ;_ * &quot;-&quot;??_ ;_ @_ "/>
    <numFmt numFmtId="189" formatCode="&quot;$&quot;#,##0"/>
    <numFmt numFmtId="190" formatCode="&quot;$&quot;\ #,##0.0_);[Red]\(&quot;$&quot;\ #,##0.0\)"/>
    <numFmt numFmtId="191" formatCode="&quot;$&quot;\ #,##0.000_);[Red]\(&quot;$&quot;\ #,##0.000\)"/>
  </numFmts>
  <fonts count="56">
    <font>
      <sz val="11"/>
      <color theme="1"/>
      <name val="Calibri"/>
      <family val="2"/>
    </font>
    <font>
      <sz val="11"/>
      <color indexed="8"/>
      <name val="Calibri"/>
      <family val="2"/>
    </font>
    <font>
      <sz val="10"/>
      <name val="Helv"/>
      <family val="0"/>
    </font>
    <font>
      <sz val="9"/>
      <name val="Tahoma"/>
      <family val="2"/>
    </font>
    <font>
      <b/>
      <sz val="9"/>
      <name val="Tahoma"/>
      <family val="2"/>
    </font>
    <font>
      <sz val="11"/>
      <name val="Calibri"/>
      <family val="2"/>
    </font>
    <font>
      <u val="single"/>
      <sz val="11"/>
      <color indexed="8"/>
      <name val="Calibri"/>
      <family val="2"/>
    </font>
    <font>
      <u val="single"/>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9"/>
      <name val="Calibri"/>
      <family val="2"/>
    </font>
    <font>
      <b/>
      <sz val="11"/>
      <name val="Calibri"/>
      <family val="2"/>
    </font>
    <font>
      <sz val="11"/>
      <name val="Arial Narrow"/>
      <family val="2"/>
    </font>
    <font>
      <sz val="11"/>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0"/>
      <name val="Calibri"/>
      <family val="2"/>
    </font>
    <font>
      <sz val="11"/>
      <color rgb="FF000000"/>
      <name val="Calibri"/>
      <family val="2"/>
    </font>
    <font>
      <sz val="11"/>
      <color theme="1"/>
      <name val="Arial"/>
      <family val="2"/>
    </font>
    <font>
      <sz val="11"/>
      <color rgb="FF00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thin"/>
    </border>
    <border>
      <left>
        <color indexed="63"/>
      </left>
      <right>
        <color indexed="63"/>
      </right>
      <top style="thin"/>
      <bottom style="thin"/>
    </border>
    <border>
      <left style="thin"/>
      <right style="medium"/>
      <top style="thin"/>
      <bottom style="mediu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12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33" borderId="0" xfId="0" applyFill="1" applyAlignment="1">
      <alignment wrapText="1"/>
    </xf>
    <xf numFmtId="0" fontId="0" fillId="0" borderId="0" xfId="0" applyAlignment="1">
      <alignment horizontal="center" wrapText="1"/>
    </xf>
    <xf numFmtId="0" fontId="0" fillId="0" borderId="0" xfId="0" applyBorder="1" applyAlignment="1">
      <alignment horizontal="center" wrapText="1"/>
    </xf>
    <xf numFmtId="0" fontId="0" fillId="0" borderId="0" xfId="0" applyAlignment="1">
      <alignment horizontal="center" vertical="center" wrapText="1"/>
    </xf>
    <xf numFmtId="0" fontId="49" fillId="0" borderId="0" xfId="0" applyFont="1" applyAlignment="1">
      <alignment horizontal="center" wrapText="1"/>
    </xf>
    <xf numFmtId="0" fontId="5" fillId="33" borderId="10" xfId="38" applyFont="1" applyFill="1" applyBorder="1" applyAlignment="1">
      <alignment horizontal="center" vertical="center" wrapText="1"/>
    </xf>
    <xf numFmtId="0" fontId="32" fillId="23" borderId="10" xfId="38" applyBorder="1" applyAlignment="1">
      <alignment horizontal="center" wrapText="1"/>
    </xf>
    <xf numFmtId="0" fontId="32" fillId="23" borderId="10" xfId="38" applyBorder="1" applyAlignment="1">
      <alignment horizontal="left" wrapText="1"/>
    </xf>
    <xf numFmtId="0" fontId="0" fillId="0" borderId="10" xfId="0" applyBorder="1" applyAlignment="1">
      <alignment horizontal="center" wrapText="1"/>
    </xf>
    <xf numFmtId="174" fontId="0" fillId="0" borderId="10" xfId="48" applyNumberFormat="1" applyFont="1" applyBorder="1" applyAlignment="1">
      <alignment horizontal="center" wrapText="1"/>
    </xf>
    <xf numFmtId="0" fontId="5" fillId="33" borderId="10" xfId="38" applyFont="1" applyFill="1" applyBorder="1" applyAlignment="1">
      <alignment vertical="center" wrapText="1"/>
    </xf>
    <xf numFmtId="172" fontId="5" fillId="33" borderId="10" xfId="50" applyNumberFormat="1" applyFont="1" applyFill="1" applyBorder="1" applyAlignment="1">
      <alignment horizontal="right" vertical="center" wrapText="1"/>
    </xf>
    <xf numFmtId="172" fontId="0" fillId="33" borderId="10" xfId="50" applyNumberFormat="1" applyFont="1" applyFill="1" applyBorder="1" applyAlignment="1">
      <alignment vertical="center" wrapText="1"/>
    </xf>
    <xf numFmtId="172" fontId="0" fillId="0" borderId="0" xfId="50" applyNumberFormat="1" applyFont="1" applyAlignment="1">
      <alignment wrapText="1"/>
    </xf>
    <xf numFmtId="172" fontId="0" fillId="0" borderId="0" xfId="50" applyNumberFormat="1" applyFont="1" applyBorder="1" applyAlignment="1">
      <alignment wrapText="1"/>
    </xf>
    <xf numFmtId="172" fontId="0" fillId="0" borderId="0" xfId="50" applyNumberFormat="1" applyFont="1" applyAlignment="1">
      <alignment wrapText="1"/>
    </xf>
    <xf numFmtId="172" fontId="5" fillId="33" borderId="10" xfId="50" applyNumberFormat="1" applyFont="1" applyFill="1" applyBorder="1" applyAlignment="1">
      <alignment horizontal="center" vertical="center" wrapText="1"/>
    </xf>
    <xf numFmtId="0" fontId="0" fillId="0" borderId="0" xfId="0" applyAlignment="1">
      <alignment horizontal="center"/>
    </xf>
    <xf numFmtId="0" fontId="5" fillId="33" borderId="10" xfId="0" applyFont="1" applyFill="1" applyBorder="1" applyAlignment="1">
      <alignment vertical="center" wrapText="1"/>
    </xf>
    <xf numFmtId="4" fontId="5" fillId="33" borderId="10" xfId="48"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0" fillId="33" borderId="0" xfId="0" applyFont="1" applyFill="1" applyBorder="1" applyAlignment="1">
      <alignment wrapText="1"/>
    </xf>
    <xf numFmtId="0" fontId="1" fillId="33" borderId="10" xfId="0" applyFont="1" applyFill="1" applyBorder="1" applyAlignment="1">
      <alignment vertical="center" wrapText="1"/>
    </xf>
    <xf numFmtId="0" fontId="51" fillId="33" borderId="0" xfId="38" applyFont="1" applyFill="1" applyBorder="1" applyAlignment="1">
      <alignment horizontal="center" vertical="center" wrapText="1"/>
    </xf>
    <xf numFmtId="0" fontId="52" fillId="33" borderId="10" xfId="0" applyFont="1" applyFill="1" applyBorder="1" applyAlignment="1">
      <alignment vertical="center" wrapText="1"/>
    </xf>
    <xf numFmtId="0" fontId="5" fillId="33" borderId="10" xfId="38" applyNumberFormat="1" applyFont="1" applyFill="1" applyBorder="1" applyAlignment="1">
      <alignment horizontal="left" vertic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vertical="center" wrapText="1"/>
    </xf>
    <xf numFmtId="0" fontId="49"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wrapText="1"/>
    </xf>
    <xf numFmtId="0" fontId="0" fillId="0" borderId="17" xfId="0" applyBorder="1" applyAlignment="1">
      <alignment horizontal="center" vertical="center" wrapText="1"/>
    </xf>
    <xf numFmtId="0" fontId="0" fillId="0" borderId="18" xfId="0" applyBorder="1" applyAlignment="1">
      <alignment horizontal="center" wrapText="1"/>
    </xf>
    <xf numFmtId="0" fontId="0" fillId="33" borderId="18" xfId="0" applyFill="1" applyBorder="1" applyAlignment="1">
      <alignment wrapText="1"/>
    </xf>
    <xf numFmtId="172" fontId="0" fillId="0" borderId="18" xfId="50" applyNumberFormat="1" applyFont="1" applyBorder="1" applyAlignment="1">
      <alignment wrapText="1"/>
    </xf>
    <xf numFmtId="0" fontId="0" fillId="33" borderId="11" xfId="0" applyFill="1" applyBorder="1" applyAlignment="1">
      <alignment wrapText="1"/>
    </xf>
    <xf numFmtId="172" fontId="0" fillId="0" borderId="11" xfId="50" applyNumberFormat="1" applyFont="1" applyBorder="1" applyAlignment="1">
      <alignment wrapText="1"/>
    </xf>
    <xf numFmtId="0" fontId="35" fillId="23" borderId="19" xfId="38" applyFont="1" applyBorder="1" applyAlignment="1">
      <alignment horizontal="center" vertical="center" wrapText="1"/>
    </xf>
    <xf numFmtId="0" fontId="35" fillId="23" borderId="20" xfId="38" applyFont="1" applyBorder="1" applyAlignment="1">
      <alignment horizontal="center" vertical="center" wrapText="1"/>
    </xf>
    <xf numFmtId="172" fontId="35" fillId="23" borderId="20" xfId="50" applyNumberFormat="1" applyFont="1" applyFill="1" applyBorder="1" applyAlignment="1">
      <alignment horizontal="center" vertical="center" wrapText="1"/>
    </xf>
    <xf numFmtId="0" fontId="35" fillId="23" borderId="21" xfId="38" applyFont="1" applyBorder="1" applyAlignment="1">
      <alignment horizontal="center" vertical="center" wrapText="1"/>
    </xf>
    <xf numFmtId="0" fontId="5" fillId="33" borderId="10" xfId="38" applyFont="1" applyFill="1" applyBorder="1" applyAlignment="1">
      <alignment vertical="center" wrapText="1"/>
    </xf>
    <xf numFmtId="0" fontId="5" fillId="33" borderId="10" xfId="53" applyFont="1" applyFill="1" applyBorder="1" applyAlignment="1">
      <alignment horizontal="center" vertical="center" wrapText="1"/>
      <protection/>
    </xf>
    <xf numFmtId="0" fontId="52" fillId="33" borderId="10" xfId="0" applyFont="1" applyFill="1" applyBorder="1" applyAlignment="1">
      <alignment horizontal="center" vertical="center" wrapText="1"/>
    </xf>
    <xf numFmtId="172" fontId="5" fillId="33" borderId="10" xfId="50" applyNumberFormat="1" applyFont="1" applyFill="1" applyBorder="1" applyAlignment="1">
      <alignment vertical="center" wrapText="1"/>
    </xf>
    <xf numFmtId="172" fontId="5" fillId="33" borderId="10" xfId="50" applyNumberFormat="1" applyFont="1" applyFill="1" applyBorder="1" applyAlignment="1">
      <alignment horizontal="right" vertical="center"/>
    </xf>
    <xf numFmtId="0" fontId="0" fillId="33" borderId="0" xfId="0" applyFont="1" applyFill="1" applyBorder="1" applyAlignment="1">
      <alignment horizontal="center" vertical="center" wrapText="1"/>
    </xf>
    <xf numFmtId="0" fontId="50" fillId="33" borderId="10" xfId="0" applyFont="1" applyFill="1" applyBorder="1" applyAlignment="1">
      <alignment horizontal="center" vertical="center" wrapText="1"/>
    </xf>
    <xf numFmtId="172" fontId="0" fillId="33" borderId="0" xfId="0" applyNumberFormat="1" applyFill="1" applyAlignment="1">
      <alignment wrapText="1"/>
    </xf>
    <xf numFmtId="0" fontId="52" fillId="33" borderId="10" xfId="0" applyFont="1" applyFill="1" applyBorder="1" applyAlignment="1">
      <alignment horizontal="justify" vertical="center" wrapText="1"/>
    </xf>
    <xf numFmtId="0" fontId="5" fillId="33" borderId="22" xfId="38" applyFont="1" applyFill="1" applyBorder="1" applyAlignment="1">
      <alignment horizontal="center" vertical="center" wrapText="1"/>
    </xf>
    <xf numFmtId="0" fontId="5" fillId="33" borderId="22" xfId="0" applyFont="1" applyFill="1" applyBorder="1" applyAlignment="1">
      <alignment horizontal="center" vertical="center" wrapText="1"/>
    </xf>
    <xf numFmtId="17" fontId="5" fillId="33" borderId="23" xfId="0" applyNumberFormat="1" applyFont="1" applyFill="1" applyBorder="1" applyAlignment="1">
      <alignment horizontal="center" vertical="center"/>
    </xf>
    <xf numFmtId="0" fontId="52" fillId="33" borderId="20" xfId="0" applyFont="1" applyFill="1" applyBorder="1" applyAlignment="1">
      <alignment vertical="center" wrapText="1"/>
    </xf>
    <xf numFmtId="172" fontId="0" fillId="33" borderId="10" xfId="50" applyNumberFormat="1" applyFont="1" applyFill="1" applyBorder="1" applyAlignment="1">
      <alignment horizontal="center" vertical="center" wrapText="1"/>
    </xf>
    <xf numFmtId="0" fontId="52" fillId="33" borderId="24" xfId="0" applyFont="1" applyFill="1" applyBorder="1" applyAlignment="1">
      <alignment horizontal="justify" vertical="center" wrapText="1"/>
    </xf>
    <xf numFmtId="172" fontId="5" fillId="33" borderId="10" xfId="50" applyNumberFormat="1" applyFont="1" applyFill="1" applyBorder="1" applyAlignment="1">
      <alignment horizontal="center" vertical="center"/>
    </xf>
    <xf numFmtId="172" fontId="0" fillId="33" borderId="10" xfId="50" applyNumberFormat="1" applyFont="1" applyFill="1" applyBorder="1" applyAlignment="1">
      <alignment horizontal="center" vertical="center"/>
    </xf>
    <xf numFmtId="172" fontId="5" fillId="33" borderId="24" xfId="50" applyNumberFormat="1" applyFont="1" applyFill="1" applyBorder="1" applyAlignment="1">
      <alignment horizontal="center" vertical="center"/>
    </xf>
    <xf numFmtId="0" fontId="52" fillId="33" borderId="10" xfId="0" applyFont="1" applyFill="1" applyBorder="1" applyAlignment="1">
      <alignment horizontal="left" vertical="center" wrapText="1"/>
    </xf>
    <xf numFmtId="0" fontId="28" fillId="33" borderId="10" xfId="38" applyFont="1" applyFill="1" applyBorder="1" applyAlignment="1">
      <alignment horizontal="center" vertical="center" wrapText="1"/>
    </xf>
    <xf numFmtId="0" fontId="49" fillId="33" borderId="10" xfId="0" applyFont="1" applyFill="1" applyBorder="1" applyAlignment="1">
      <alignment horizontal="center" vertical="center" wrapText="1"/>
    </xf>
    <xf numFmtId="170" fontId="0" fillId="0" borderId="0" xfId="50" applyFont="1" applyAlignment="1">
      <alignment/>
    </xf>
    <xf numFmtId="170" fontId="0" fillId="0" borderId="0" xfId="0" applyNumberFormat="1" applyAlignment="1">
      <alignment/>
    </xf>
    <xf numFmtId="0" fontId="0" fillId="0" borderId="0" xfId="0" applyFont="1" applyAlignment="1">
      <alignment wrapText="1"/>
    </xf>
    <xf numFmtId="0" fontId="49" fillId="33" borderId="10" xfId="0" applyFont="1" applyFill="1" applyBorder="1" applyAlignment="1">
      <alignment vertical="center" wrapText="1"/>
    </xf>
    <xf numFmtId="17" fontId="28" fillId="33" borderId="23" xfId="0" applyNumberFormat="1" applyFont="1" applyFill="1" applyBorder="1" applyAlignment="1">
      <alignment horizontal="center" vertical="center"/>
    </xf>
    <xf numFmtId="0" fontId="28" fillId="33" borderId="10" xfId="0" applyFont="1" applyFill="1" applyBorder="1" applyAlignment="1">
      <alignment horizontal="center" vertical="center" wrapText="1"/>
    </xf>
    <xf numFmtId="172" fontId="28" fillId="33" borderId="10" xfId="50" applyNumberFormat="1" applyFont="1" applyFill="1" applyBorder="1" applyAlignment="1">
      <alignment vertical="center" wrapText="1"/>
    </xf>
    <xf numFmtId="172" fontId="28" fillId="33" borderId="10" xfId="50" applyNumberFormat="1" applyFont="1" applyFill="1" applyBorder="1" applyAlignment="1">
      <alignment horizontal="center" vertical="center" wrapText="1"/>
    </xf>
    <xf numFmtId="0" fontId="49" fillId="0" borderId="25" xfId="0" applyFont="1" applyBorder="1" applyAlignment="1">
      <alignment horizontal="left" vertical="center"/>
    </xf>
    <xf numFmtId="0" fontId="49" fillId="0" borderId="11" xfId="0" applyFont="1" applyBorder="1" applyAlignment="1">
      <alignment horizontal="left" vertical="center"/>
    </xf>
    <xf numFmtId="0" fontId="49" fillId="0" borderId="14" xfId="0" applyFont="1" applyBorder="1" applyAlignment="1">
      <alignment horizontal="center" vertical="center"/>
    </xf>
    <xf numFmtId="0" fontId="49" fillId="0" borderId="10" xfId="0" applyFont="1" applyBorder="1" applyAlignment="1">
      <alignment horizontal="center" vertical="center"/>
    </xf>
    <xf numFmtId="0" fontId="49" fillId="0" borderId="14" xfId="0" applyFont="1" applyBorder="1" applyAlignment="1">
      <alignment horizontal="left" vertical="center"/>
    </xf>
    <xf numFmtId="0" fontId="49" fillId="0" borderId="10" xfId="0" applyFont="1" applyBorder="1" applyAlignment="1">
      <alignment horizontal="left" vertical="center"/>
    </xf>
    <xf numFmtId="0" fontId="0" fillId="0" borderId="10" xfId="0" applyBorder="1" applyAlignment="1">
      <alignment horizontal="left" wrapText="1"/>
    </xf>
    <xf numFmtId="165" fontId="0" fillId="0" borderId="10" xfId="50" applyNumberFormat="1" applyFont="1" applyBorder="1" applyAlignment="1">
      <alignment horizontal="left" vertical="center" wrapText="1"/>
    </xf>
    <xf numFmtId="0" fontId="0" fillId="0" borderId="22" xfId="0" applyBorder="1" applyAlignment="1">
      <alignment horizontal="left" vertical="center" wrapText="1"/>
    </xf>
    <xf numFmtId="0" fontId="0" fillId="0" borderId="26" xfId="0" applyBorder="1" applyAlignment="1">
      <alignment horizontal="left" vertical="center" wrapText="1"/>
    </xf>
    <xf numFmtId="0" fontId="0" fillId="0" borderId="23" xfId="0" applyBorder="1" applyAlignment="1">
      <alignment horizontal="left" vertical="center"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7" xfId="0" applyFill="1" applyBorder="1" applyAlignment="1">
      <alignment horizontal="center" vertical="center" wrapText="1"/>
    </xf>
    <xf numFmtId="170" fontId="0" fillId="0" borderId="10" xfId="50" applyFont="1" applyBorder="1" applyAlignment="1">
      <alignment horizontal="left" vertical="center" wrapText="1"/>
    </xf>
    <xf numFmtId="14" fontId="0" fillId="0" borderId="16" xfId="0" applyNumberFormat="1" applyBorder="1" applyAlignment="1">
      <alignment horizontal="left" vertical="center" wrapText="1"/>
    </xf>
    <xf numFmtId="0" fontId="39" fillId="0" borderId="10" xfId="45" applyBorder="1" applyAlignment="1">
      <alignment horizontal="left"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wrapText="1"/>
    </xf>
    <xf numFmtId="0" fontId="29" fillId="33" borderId="10" xfId="0" applyFont="1" applyFill="1" applyBorder="1" applyAlignment="1">
      <alignment horizontal="left" vertical="center" wrapText="1"/>
    </xf>
    <xf numFmtId="17" fontId="29" fillId="33" borderId="10" xfId="0" applyNumberFormat="1" applyFont="1" applyFill="1" applyBorder="1" applyAlignment="1">
      <alignment horizontal="center" vertical="center" wrapText="1"/>
    </xf>
    <xf numFmtId="0" fontId="29" fillId="33" borderId="10" xfId="0" applyFont="1" applyFill="1" applyBorder="1" applyAlignment="1">
      <alignment horizontal="center" vertical="center" wrapText="1"/>
    </xf>
    <xf numFmtId="14" fontId="0" fillId="33" borderId="10" xfId="0" applyNumberFormat="1" applyFont="1" applyFill="1" applyBorder="1" applyAlignment="1">
      <alignment horizontal="center" vertical="center" wrapText="1"/>
    </xf>
    <xf numFmtId="14" fontId="0" fillId="33" borderId="23" xfId="0" applyNumberFormat="1" applyFont="1" applyFill="1" applyBorder="1" applyAlignment="1">
      <alignment horizontal="center" vertical="center" wrapText="1"/>
    </xf>
    <xf numFmtId="0" fontId="28" fillId="33" borderId="22" xfId="0" applyFont="1" applyFill="1" applyBorder="1" applyAlignment="1">
      <alignment horizontal="center" vertical="center" wrapText="1"/>
    </xf>
    <xf numFmtId="0" fontId="0" fillId="33" borderId="10" xfId="0" applyFont="1" applyFill="1" applyBorder="1" applyAlignment="1">
      <alignment horizontal="justify" vertical="center" wrapText="1"/>
    </xf>
    <xf numFmtId="0" fontId="30" fillId="33" borderId="22" xfId="0" applyFont="1" applyFill="1" applyBorder="1" applyAlignment="1">
      <alignment horizontal="center" vertical="center" wrapText="1"/>
    </xf>
    <xf numFmtId="0" fontId="53" fillId="33" borderId="10" xfId="0" applyFont="1" applyFill="1" applyBorder="1" applyAlignment="1">
      <alignment vertical="center" wrapText="1"/>
    </xf>
    <xf numFmtId="0" fontId="30" fillId="33" borderId="23" xfId="0" applyFont="1" applyFill="1" applyBorder="1" applyAlignment="1">
      <alignment horizontal="center" vertical="center" wrapText="1"/>
    </xf>
    <xf numFmtId="15" fontId="30" fillId="33" borderId="10" xfId="0" applyNumberFormat="1"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33" borderId="10" xfId="0" applyFont="1" applyFill="1" applyBorder="1" applyAlignment="1">
      <alignment vertical="center" wrapText="1"/>
    </xf>
    <xf numFmtId="0" fontId="30" fillId="33" borderId="28" xfId="0" applyFont="1" applyFill="1" applyBorder="1" applyAlignment="1">
      <alignment horizontal="center" vertical="center" wrapText="1"/>
    </xf>
    <xf numFmtId="0" fontId="54" fillId="33" borderId="24" xfId="0" applyFont="1" applyFill="1" applyBorder="1" applyAlignment="1">
      <alignment vertical="center" wrapText="1"/>
    </xf>
    <xf numFmtId="0" fontId="30" fillId="33" borderId="29" xfId="0" applyFont="1" applyFill="1" applyBorder="1" applyAlignment="1">
      <alignment horizontal="center" vertical="center" wrapText="1"/>
    </xf>
    <xf numFmtId="15" fontId="30" fillId="33" borderId="24" xfId="0" applyNumberFormat="1" applyFont="1" applyFill="1" applyBorder="1" applyAlignment="1">
      <alignment horizontal="center" vertical="center" wrapText="1"/>
    </xf>
    <xf numFmtId="0" fontId="30" fillId="33" borderId="24" xfId="0" applyFont="1" applyFill="1" applyBorder="1" applyAlignment="1">
      <alignment horizontal="center" vertical="center" wrapText="1"/>
    </xf>
    <xf numFmtId="0" fontId="53" fillId="33" borderId="24" xfId="0" applyFont="1" applyFill="1" applyBorder="1" applyAlignment="1">
      <alignment vertical="center" wrapText="1"/>
    </xf>
    <xf numFmtId="0" fontId="30" fillId="33" borderId="10" xfId="0" applyFont="1" applyFill="1" applyBorder="1" applyAlignment="1">
      <alignment vertical="center" wrapText="1"/>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29" fillId="0" borderId="10" xfId="53" applyFont="1" applyFill="1" applyBorder="1" applyAlignment="1">
      <alignment horizontal="center" vertical="center" wrapText="1"/>
      <protection/>
    </xf>
    <xf numFmtId="0" fontId="29" fillId="0" borderId="10" xfId="0" applyFont="1" applyFill="1" applyBorder="1" applyAlignment="1">
      <alignment horizontal="left" vertical="center" wrapText="1"/>
    </xf>
    <xf numFmtId="17" fontId="29" fillId="0" borderId="10" xfId="0" applyNumberFormat="1" applyFont="1" applyFill="1" applyBorder="1" applyAlignment="1">
      <alignment horizontal="center" vertical="center" wrapText="1"/>
    </xf>
    <xf numFmtId="172" fontId="29" fillId="0" borderId="10" xfId="50" applyNumberFormat="1" applyFont="1" applyFill="1" applyBorder="1" applyAlignment="1">
      <alignment vertical="center" wrapText="1"/>
    </xf>
    <xf numFmtId="0" fontId="29" fillId="0" borderId="1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PLAN DE COMPRAS FRR DICIEMBRE 31-200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gistraduria.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7"/>
  <sheetViews>
    <sheetView tabSelected="1" zoomScale="70" zoomScaleNormal="70" zoomScalePageLayoutView="80" workbookViewId="0" topLeftCell="A1">
      <selection activeCell="E165" sqref="E165"/>
    </sheetView>
  </sheetViews>
  <sheetFormatPr defaultColWidth="10.8515625" defaultRowHeight="15"/>
  <cols>
    <col min="1" max="1" width="5.00390625" style="24" customWidth="1"/>
    <col min="2" max="2" width="21.7109375" style="6" customWidth="1"/>
    <col min="3" max="3" width="62.8515625" style="1" customWidth="1"/>
    <col min="4" max="4" width="17.421875" style="4" customWidth="1"/>
    <col min="5" max="5" width="15.140625" style="4" customWidth="1"/>
    <col min="6" max="6" width="20.140625" style="4" customWidth="1"/>
    <col min="7" max="7" width="18.7109375" style="3" bestFit="1" customWidth="1"/>
    <col min="8" max="8" width="25.8515625" style="18" customWidth="1"/>
    <col min="9" max="9" width="27.00390625" style="16" customWidth="1"/>
    <col min="10" max="10" width="16.140625" style="4" bestFit="1" customWidth="1"/>
    <col min="11" max="11" width="16.7109375" style="4" customWidth="1"/>
    <col min="12" max="12" width="35.7109375" style="4" customWidth="1"/>
    <col min="13" max="13" width="17.421875" style="1" bestFit="1" customWidth="1"/>
    <col min="14" max="16384" width="10.8515625" style="1" customWidth="1"/>
  </cols>
  <sheetData>
    <row r="1" spans="2:12" ht="15">
      <c r="B1" s="75" t="s">
        <v>19</v>
      </c>
      <c r="C1" s="76"/>
      <c r="D1" s="76"/>
      <c r="E1" s="76"/>
      <c r="F1" s="76"/>
      <c r="G1" s="76"/>
      <c r="H1" s="76"/>
      <c r="I1" s="76"/>
      <c r="J1" s="29"/>
      <c r="K1" s="29"/>
      <c r="L1" s="30"/>
    </row>
    <row r="2" spans="2:12" ht="15">
      <c r="B2" s="77"/>
      <c r="C2" s="78"/>
      <c r="D2" s="78"/>
      <c r="E2" s="78"/>
      <c r="F2" s="78"/>
      <c r="G2" s="78"/>
      <c r="H2" s="78"/>
      <c r="I2" s="78"/>
      <c r="J2" s="11"/>
      <c r="K2" s="11"/>
      <c r="L2" s="31"/>
    </row>
    <row r="3" spans="2:12" ht="15">
      <c r="B3" s="79" t="s">
        <v>0</v>
      </c>
      <c r="C3" s="80"/>
      <c r="D3" s="80"/>
      <c r="E3" s="80"/>
      <c r="F3" s="80"/>
      <c r="G3" s="80"/>
      <c r="H3" s="80"/>
      <c r="I3" s="80"/>
      <c r="J3" s="11"/>
      <c r="K3" s="11"/>
      <c r="L3" s="31"/>
    </row>
    <row r="4" spans="2:12" ht="15">
      <c r="B4" s="32" t="s">
        <v>1</v>
      </c>
      <c r="C4" s="81" t="s">
        <v>37</v>
      </c>
      <c r="D4" s="81"/>
      <c r="E4" s="81"/>
      <c r="F4" s="81"/>
      <c r="G4" s="81"/>
      <c r="H4" s="81"/>
      <c r="I4" s="81"/>
      <c r="J4" s="11"/>
      <c r="K4" s="86" t="s">
        <v>24</v>
      </c>
      <c r="L4" s="87"/>
    </row>
    <row r="5" spans="2:12" ht="15">
      <c r="B5" s="32" t="s">
        <v>2</v>
      </c>
      <c r="C5" s="81" t="s">
        <v>38</v>
      </c>
      <c r="D5" s="81"/>
      <c r="E5" s="81"/>
      <c r="F5" s="81"/>
      <c r="G5" s="81"/>
      <c r="H5" s="81"/>
      <c r="I5" s="81"/>
      <c r="J5" s="11"/>
      <c r="K5" s="86"/>
      <c r="L5" s="87"/>
    </row>
    <row r="6" spans="2:12" ht="15">
      <c r="B6" s="32" t="s">
        <v>3</v>
      </c>
      <c r="C6" s="81" t="s">
        <v>42</v>
      </c>
      <c r="D6" s="81"/>
      <c r="E6" s="81"/>
      <c r="F6" s="81"/>
      <c r="G6" s="81"/>
      <c r="H6" s="81"/>
      <c r="I6" s="81"/>
      <c r="J6" s="11"/>
      <c r="K6" s="86"/>
      <c r="L6" s="87"/>
    </row>
    <row r="7" spans="2:12" ht="15">
      <c r="B7" s="32" t="s">
        <v>16</v>
      </c>
      <c r="C7" s="92" t="s">
        <v>39</v>
      </c>
      <c r="D7" s="92"/>
      <c r="E7" s="92"/>
      <c r="F7" s="92"/>
      <c r="G7" s="92"/>
      <c r="H7" s="92"/>
      <c r="I7" s="92"/>
      <c r="J7" s="11"/>
      <c r="K7" s="86"/>
      <c r="L7" s="87"/>
    </row>
    <row r="8" spans="2:12" ht="15">
      <c r="B8" s="33" t="s">
        <v>44</v>
      </c>
      <c r="C8" s="81" t="s">
        <v>43</v>
      </c>
      <c r="D8" s="81"/>
      <c r="E8" s="81"/>
      <c r="F8" s="81"/>
      <c r="G8" s="81"/>
      <c r="H8" s="81"/>
      <c r="I8" s="81"/>
      <c r="J8" s="81"/>
      <c r="K8" s="86"/>
      <c r="L8" s="87"/>
    </row>
    <row r="9" spans="2:12" ht="15">
      <c r="B9" s="33" t="s">
        <v>45</v>
      </c>
      <c r="C9" s="81" t="s">
        <v>46</v>
      </c>
      <c r="D9" s="81"/>
      <c r="E9" s="81"/>
      <c r="F9" s="81"/>
      <c r="G9" s="81"/>
      <c r="H9" s="81"/>
      <c r="I9" s="81"/>
      <c r="J9" s="81"/>
      <c r="K9" s="86" t="s">
        <v>23</v>
      </c>
      <c r="L9" s="87"/>
    </row>
    <row r="10" spans="2:12" ht="30">
      <c r="B10" s="32" t="s">
        <v>4</v>
      </c>
      <c r="C10" s="83" t="s">
        <v>120</v>
      </c>
      <c r="D10" s="84"/>
      <c r="E10" s="84"/>
      <c r="F10" s="84"/>
      <c r="G10" s="84"/>
      <c r="H10" s="84"/>
      <c r="I10" s="84"/>
      <c r="J10" s="85"/>
      <c r="K10" s="86"/>
      <c r="L10" s="87"/>
    </row>
    <row r="11" spans="2:12" ht="30">
      <c r="B11" s="32" t="s">
        <v>5</v>
      </c>
      <c r="C11" s="81" t="s">
        <v>40</v>
      </c>
      <c r="D11" s="81"/>
      <c r="E11" s="81"/>
      <c r="F11" s="81"/>
      <c r="G11" s="81"/>
      <c r="H11" s="81"/>
      <c r="I11" s="81"/>
      <c r="J11" s="11"/>
      <c r="K11" s="86"/>
      <c r="L11" s="87"/>
    </row>
    <row r="12" spans="2:12" ht="15">
      <c r="B12" s="32" t="s">
        <v>20</v>
      </c>
      <c r="C12" s="82">
        <v>283614523351.31</v>
      </c>
      <c r="D12" s="82"/>
      <c r="E12" s="82"/>
      <c r="F12" s="82"/>
      <c r="G12" s="82"/>
      <c r="H12" s="82"/>
      <c r="I12" s="82"/>
      <c r="J12" s="11"/>
      <c r="K12" s="86"/>
      <c r="L12" s="87"/>
    </row>
    <row r="13" spans="2:12" ht="48" customHeight="1">
      <c r="B13" s="32" t="s">
        <v>21</v>
      </c>
      <c r="C13" s="82">
        <v>586035900</v>
      </c>
      <c r="D13" s="90"/>
      <c r="E13" s="90"/>
      <c r="F13" s="90"/>
      <c r="G13" s="90"/>
      <c r="H13" s="90"/>
      <c r="I13" s="90"/>
      <c r="J13" s="12"/>
      <c r="K13" s="86"/>
      <c r="L13" s="87"/>
    </row>
    <row r="14" spans="2:12" ht="45">
      <c r="B14" s="32" t="s">
        <v>22</v>
      </c>
      <c r="C14" s="82">
        <v>58603590</v>
      </c>
      <c r="D14" s="90"/>
      <c r="E14" s="90"/>
      <c r="F14" s="90"/>
      <c r="G14" s="90"/>
      <c r="H14" s="90"/>
      <c r="I14" s="90"/>
      <c r="J14" s="11"/>
      <c r="K14" s="86"/>
      <c r="L14" s="87"/>
    </row>
    <row r="15" spans="2:12" ht="45.75" thickBot="1">
      <c r="B15" s="34" t="s">
        <v>18</v>
      </c>
      <c r="C15" s="91" t="s">
        <v>350</v>
      </c>
      <c r="D15" s="91"/>
      <c r="E15" s="91"/>
      <c r="F15" s="91"/>
      <c r="G15" s="91"/>
      <c r="H15" s="91"/>
      <c r="I15" s="91"/>
      <c r="J15" s="35"/>
      <c r="K15" s="88"/>
      <c r="L15" s="89"/>
    </row>
    <row r="16" spans="2:12" ht="15.75" thickBot="1">
      <c r="B16" s="36"/>
      <c r="D16" s="37"/>
      <c r="E16" s="37"/>
      <c r="F16" s="37"/>
      <c r="G16" s="38"/>
      <c r="H16" s="39"/>
      <c r="I16" s="39"/>
      <c r="J16" s="37"/>
      <c r="K16" s="37"/>
      <c r="L16" s="37"/>
    </row>
    <row r="17" spans="2:12" ht="15">
      <c r="B17" s="75" t="s">
        <v>15</v>
      </c>
      <c r="C17" s="76"/>
      <c r="D17" s="29"/>
      <c r="E17" s="29"/>
      <c r="F17" s="29"/>
      <c r="G17" s="40"/>
      <c r="H17" s="41"/>
      <c r="I17" s="41"/>
      <c r="J17" s="29"/>
      <c r="K17" s="29"/>
      <c r="L17" s="30"/>
    </row>
    <row r="18" spans="1:12" ht="75">
      <c r="A18" s="26"/>
      <c r="B18" s="42" t="s">
        <v>25</v>
      </c>
      <c r="C18" s="43" t="s">
        <v>6</v>
      </c>
      <c r="D18" s="43" t="s">
        <v>17</v>
      </c>
      <c r="E18" s="43" t="s">
        <v>7</v>
      </c>
      <c r="F18" s="43" t="s">
        <v>8</v>
      </c>
      <c r="G18" s="43" t="s">
        <v>9</v>
      </c>
      <c r="H18" s="44" t="s">
        <v>10</v>
      </c>
      <c r="I18" s="44" t="s">
        <v>11</v>
      </c>
      <c r="J18" s="43" t="s">
        <v>12</v>
      </c>
      <c r="K18" s="43" t="s">
        <v>13</v>
      </c>
      <c r="L18" s="45" t="s">
        <v>14</v>
      </c>
    </row>
    <row r="19" spans="2:13" ht="75">
      <c r="B19" s="8">
        <v>80111607</v>
      </c>
      <c r="C19" s="13" t="s">
        <v>49</v>
      </c>
      <c r="D19" s="8" t="s">
        <v>34</v>
      </c>
      <c r="E19" s="8" t="s">
        <v>57</v>
      </c>
      <c r="F19" s="8" t="s">
        <v>29</v>
      </c>
      <c r="G19" s="93" t="s">
        <v>48</v>
      </c>
      <c r="H19" s="19">
        <f>1945712000-200000000-18618000-9280000-108000000-100000000+46689431-70000000-49000000+3000000-105000000+3333333-65000000-99050000-49561040-49648000-28080000-108500000-66178000-24360000-1950000-11000000</f>
        <v>835509724</v>
      </c>
      <c r="I19" s="19">
        <f aca="true" t="shared" si="0" ref="I19:I35">+H19</f>
        <v>835509724</v>
      </c>
      <c r="J19" s="8" t="s">
        <v>27</v>
      </c>
      <c r="K19" s="8" t="s">
        <v>26</v>
      </c>
      <c r="L19" s="8" t="s">
        <v>58</v>
      </c>
      <c r="M19" s="53"/>
    </row>
    <row r="20" spans="2:12" ht="108.75" customHeight="1">
      <c r="B20" s="8">
        <v>80111607</v>
      </c>
      <c r="C20" s="13" t="s">
        <v>123</v>
      </c>
      <c r="D20" s="8" t="s">
        <v>34</v>
      </c>
      <c r="E20" s="8" t="s">
        <v>122</v>
      </c>
      <c r="F20" s="8" t="s">
        <v>29</v>
      </c>
      <c r="G20" s="93" t="s">
        <v>48</v>
      </c>
      <c r="H20" s="19">
        <v>105000000</v>
      </c>
      <c r="I20" s="19">
        <f t="shared" si="0"/>
        <v>105000000</v>
      </c>
      <c r="J20" s="8" t="s">
        <v>27</v>
      </c>
      <c r="K20" s="8" t="s">
        <v>26</v>
      </c>
      <c r="L20" s="8" t="s">
        <v>121</v>
      </c>
    </row>
    <row r="21" spans="2:12" ht="160.5" customHeight="1">
      <c r="B21" s="8">
        <v>80111607</v>
      </c>
      <c r="C21" s="13" t="s">
        <v>255</v>
      </c>
      <c r="D21" s="8" t="s">
        <v>228</v>
      </c>
      <c r="E21" s="8" t="s">
        <v>122</v>
      </c>
      <c r="F21" s="8" t="s">
        <v>153</v>
      </c>
      <c r="G21" s="93" t="s">
        <v>48</v>
      </c>
      <c r="H21" s="19">
        <v>28080000</v>
      </c>
      <c r="I21" s="19">
        <f t="shared" si="0"/>
        <v>28080000</v>
      </c>
      <c r="J21" s="8" t="s">
        <v>27</v>
      </c>
      <c r="K21" s="8" t="s">
        <v>26</v>
      </c>
      <c r="L21" s="8" t="s">
        <v>256</v>
      </c>
    </row>
    <row r="22" spans="2:12" ht="92.25" customHeight="1">
      <c r="B22" s="8">
        <v>80111607</v>
      </c>
      <c r="C22" s="13" t="s">
        <v>184</v>
      </c>
      <c r="D22" s="8" t="s">
        <v>34</v>
      </c>
      <c r="E22" s="8" t="s">
        <v>122</v>
      </c>
      <c r="F22" s="8" t="s">
        <v>29</v>
      </c>
      <c r="G22" s="93" t="s">
        <v>48</v>
      </c>
      <c r="H22" s="19">
        <v>105000000</v>
      </c>
      <c r="I22" s="19">
        <f t="shared" si="0"/>
        <v>105000000</v>
      </c>
      <c r="J22" s="8" t="s">
        <v>27</v>
      </c>
      <c r="K22" s="8" t="s">
        <v>26</v>
      </c>
      <c r="L22" s="8" t="s">
        <v>121</v>
      </c>
    </row>
    <row r="23" spans="2:12" ht="150">
      <c r="B23" s="8">
        <v>80101504</v>
      </c>
      <c r="C23" s="13" t="s">
        <v>100</v>
      </c>
      <c r="D23" s="8" t="s">
        <v>28</v>
      </c>
      <c r="E23" s="8" t="s">
        <v>98</v>
      </c>
      <c r="F23" s="8" t="s">
        <v>29</v>
      </c>
      <c r="G23" s="93" t="s">
        <v>48</v>
      </c>
      <c r="H23" s="19">
        <v>9280000</v>
      </c>
      <c r="I23" s="19">
        <f t="shared" si="0"/>
        <v>9280000</v>
      </c>
      <c r="J23" s="8" t="s">
        <v>27</v>
      </c>
      <c r="K23" s="8" t="s">
        <v>26</v>
      </c>
      <c r="L23" s="8" t="s">
        <v>99</v>
      </c>
    </row>
    <row r="24" spans="2:12" ht="90">
      <c r="B24" s="8">
        <v>81101508</v>
      </c>
      <c r="C24" s="13" t="s">
        <v>97</v>
      </c>
      <c r="D24" s="8" t="s">
        <v>28</v>
      </c>
      <c r="E24" s="8" t="s">
        <v>70</v>
      </c>
      <c r="F24" s="8" t="s">
        <v>29</v>
      </c>
      <c r="G24" s="93" t="s">
        <v>48</v>
      </c>
      <c r="H24" s="19">
        <v>18618000</v>
      </c>
      <c r="I24" s="19">
        <f t="shared" si="0"/>
        <v>18618000</v>
      </c>
      <c r="J24" s="8" t="s">
        <v>27</v>
      </c>
      <c r="K24" s="8" t="s">
        <v>26</v>
      </c>
      <c r="L24" s="93" t="s">
        <v>93</v>
      </c>
    </row>
    <row r="25" spans="2:12" ht="75">
      <c r="B25" s="8">
        <v>80101504</v>
      </c>
      <c r="C25" s="13" t="s">
        <v>185</v>
      </c>
      <c r="D25" s="8" t="s">
        <v>102</v>
      </c>
      <c r="E25" s="8" t="s">
        <v>122</v>
      </c>
      <c r="F25" s="8" t="s">
        <v>29</v>
      </c>
      <c r="G25" s="93" t="s">
        <v>48</v>
      </c>
      <c r="H25" s="19">
        <v>65000000</v>
      </c>
      <c r="I25" s="19">
        <f t="shared" si="0"/>
        <v>65000000</v>
      </c>
      <c r="J25" s="8" t="s">
        <v>27</v>
      </c>
      <c r="K25" s="8" t="s">
        <v>26</v>
      </c>
      <c r="L25" s="8" t="s">
        <v>99</v>
      </c>
    </row>
    <row r="26" spans="2:12" ht="90">
      <c r="B26" s="8">
        <v>80101504</v>
      </c>
      <c r="C26" s="27" t="s">
        <v>186</v>
      </c>
      <c r="D26" s="8" t="s">
        <v>102</v>
      </c>
      <c r="E26" s="8" t="s">
        <v>122</v>
      </c>
      <c r="F26" s="8" t="s">
        <v>29</v>
      </c>
      <c r="G26" s="93" t="s">
        <v>48</v>
      </c>
      <c r="H26" s="19">
        <v>99050000</v>
      </c>
      <c r="I26" s="19">
        <f t="shared" si="0"/>
        <v>99050000</v>
      </c>
      <c r="J26" s="8" t="s">
        <v>27</v>
      </c>
      <c r="K26" s="8" t="s">
        <v>26</v>
      </c>
      <c r="L26" s="8" t="s">
        <v>121</v>
      </c>
    </row>
    <row r="27" spans="2:12" ht="75">
      <c r="B27" s="8">
        <v>80111607</v>
      </c>
      <c r="C27" s="27" t="s">
        <v>187</v>
      </c>
      <c r="D27" s="8" t="s">
        <v>33</v>
      </c>
      <c r="E27" s="8" t="s">
        <v>122</v>
      </c>
      <c r="F27" s="8" t="s">
        <v>29</v>
      </c>
      <c r="G27" s="93" t="s">
        <v>48</v>
      </c>
      <c r="H27" s="19">
        <v>49561040</v>
      </c>
      <c r="I27" s="19">
        <f t="shared" si="0"/>
        <v>49561040</v>
      </c>
      <c r="J27" s="8" t="s">
        <v>27</v>
      </c>
      <c r="K27" s="8" t="s">
        <v>26</v>
      </c>
      <c r="L27" s="8" t="s">
        <v>73</v>
      </c>
    </row>
    <row r="28" spans="2:12" ht="60">
      <c r="B28" s="8">
        <v>80111607</v>
      </c>
      <c r="C28" s="13" t="s">
        <v>96</v>
      </c>
      <c r="D28" s="8" t="s">
        <v>33</v>
      </c>
      <c r="E28" s="8" t="s">
        <v>57</v>
      </c>
      <c r="F28" s="8" t="s">
        <v>29</v>
      </c>
      <c r="G28" s="93" t="s">
        <v>48</v>
      </c>
      <c r="H28" s="19">
        <f>200000000-46689431</f>
        <v>153310569</v>
      </c>
      <c r="I28" s="19">
        <f t="shared" si="0"/>
        <v>153310569</v>
      </c>
      <c r="J28" s="8" t="s">
        <v>27</v>
      </c>
      <c r="K28" s="8" t="s">
        <v>26</v>
      </c>
      <c r="L28" s="8" t="s">
        <v>124</v>
      </c>
    </row>
    <row r="29" spans="2:12" ht="105">
      <c r="B29" s="8">
        <v>82111901</v>
      </c>
      <c r="C29" s="13" t="s">
        <v>127</v>
      </c>
      <c r="D29" s="8" t="s">
        <v>34</v>
      </c>
      <c r="E29" s="8" t="s">
        <v>57</v>
      </c>
      <c r="F29" s="8" t="s">
        <v>29</v>
      </c>
      <c r="G29" s="93" t="s">
        <v>48</v>
      </c>
      <c r="H29" s="19">
        <v>96666667</v>
      </c>
      <c r="I29" s="19">
        <f t="shared" si="0"/>
        <v>96666667</v>
      </c>
      <c r="J29" s="8" t="s">
        <v>27</v>
      </c>
      <c r="K29" s="8" t="s">
        <v>27</v>
      </c>
      <c r="L29" s="93" t="s">
        <v>106</v>
      </c>
    </row>
    <row r="30" spans="2:12" ht="75">
      <c r="B30" s="8">
        <v>81101508</v>
      </c>
      <c r="C30" s="13" t="s">
        <v>188</v>
      </c>
      <c r="D30" s="8" t="s">
        <v>126</v>
      </c>
      <c r="E30" s="8" t="s">
        <v>122</v>
      </c>
      <c r="F30" s="8" t="s">
        <v>29</v>
      </c>
      <c r="G30" s="93" t="s">
        <v>48</v>
      </c>
      <c r="H30" s="19">
        <v>49648000</v>
      </c>
      <c r="I30" s="19">
        <f t="shared" si="0"/>
        <v>49648000</v>
      </c>
      <c r="J30" s="8" t="s">
        <v>27</v>
      </c>
      <c r="K30" s="8" t="s">
        <v>27</v>
      </c>
      <c r="L30" s="93" t="s">
        <v>93</v>
      </c>
    </row>
    <row r="31" spans="2:12" ht="90">
      <c r="B31" s="8">
        <v>80111607</v>
      </c>
      <c r="C31" s="13" t="s">
        <v>172</v>
      </c>
      <c r="D31" s="8" t="s">
        <v>126</v>
      </c>
      <c r="E31" s="8" t="s">
        <v>35</v>
      </c>
      <c r="F31" s="8" t="s">
        <v>29</v>
      </c>
      <c r="G31" s="93" t="s">
        <v>48</v>
      </c>
      <c r="H31" s="19">
        <v>70000000</v>
      </c>
      <c r="I31" s="19">
        <f t="shared" si="0"/>
        <v>70000000</v>
      </c>
      <c r="J31" s="8" t="s">
        <v>27</v>
      </c>
      <c r="K31" s="8" t="s">
        <v>27</v>
      </c>
      <c r="L31" s="93" t="s">
        <v>171</v>
      </c>
    </row>
    <row r="32" spans="2:12" ht="124.5" customHeight="1">
      <c r="B32" s="8">
        <v>80101504</v>
      </c>
      <c r="C32" s="13" t="s">
        <v>173</v>
      </c>
      <c r="D32" s="8" t="s">
        <v>67</v>
      </c>
      <c r="E32" s="8" t="s">
        <v>81</v>
      </c>
      <c r="F32" s="8" t="s">
        <v>29</v>
      </c>
      <c r="G32" s="93" t="s">
        <v>48</v>
      </c>
      <c r="H32" s="19">
        <v>49000000</v>
      </c>
      <c r="I32" s="19">
        <f t="shared" si="0"/>
        <v>49000000</v>
      </c>
      <c r="J32" s="8" t="s">
        <v>27</v>
      </c>
      <c r="K32" s="8" t="s">
        <v>26</v>
      </c>
      <c r="L32" s="8" t="s">
        <v>99</v>
      </c>
    </row>
    <row r="33" spans="2:12" ht="97.5" customHeight="1">
      <c r="B33" s="8">
        <v>80111607</v>
      </c>
      <c r="C33" s="13" t="s">
        <v>259</v>
      </c>
      <c r="D33" s="8" t="s">
        <v>65</v>
      </c>
      <c r="E33" s="8" t="s">
        <v>257</v>
      </c>
      <c r="F33" s="8" t="s">
        <v>29</v>
      </c>
      <c r="G33" s="93" t="s">
        <v>48</v>
      </c>
      <c r="H33" s="19">
        <v>28500000</v>
      </c>
      <c r="I33" s="19">
        <f t="shared" si="0"/>
        <v>28500000</v>
      </c>
      <c r="J33" s="8" t="s">
        <v>27</v>
      </c>
      <c r="K33" s="8" t="s">
        <v>26</v>
      </c>
      <c r="L33" s="8" t="s">
        <v>258</v>
      </c>
    </row>
    <row r="34" spans="2:12" ht="89.25" customHeight="1">
      <c r="B34" s="8">
        <v>80111607</v>
      </c>
      <c r="C34" s="13" t="s">
        <v>260</v>
      </c>
      <c r="D34" s="8" t="s">
        <v>65</v>
      </c>
      <c r="E34" s="8" t="s">
        <v>193</v>
      </c>
      <c r="F34" s="8" t="s">
        <v>29</v>
      </c>
      <c r="G34" s="93" t="s">
        <v>48</v>
      </c>
      <c r="H34" s="19">
        <v>40000000</v>
      </c>
      <c r="I34" s="19">
        <f t="shared" si="0"/>
        <v>40000000</v>
      </c>
      <c r="J34" s="8" t="s">
        <v>27</v>
      </c>
      <c r="K34" s="8" t="s">
        <v>26</v>
      </c>
      <c r="L34" s="8" t="s">
        <v>261</v>
      </c>
    </row>
    <row r="35" spans="2:12" ht="93.75" customHeight="1">
      <c r="B35" s="8">
        <v>80111607</v>
      </c>
      <c r="C35" s="13" t="s">
        <v>262</v>
      </c>
      <c r="D35" s="8" t="s">
        <v>65</v>
      </c>
      <c r="E35" s="8" t="s">
        <v>36</v>
      </c>
      <c r="F35" s="8" t="s">
        <v>29</v>
      </c>
      <c r="G35" s="93" t="s">
        <v>48</v>
      </c>
      <c r="H35" s="19">
        <v>40000000</v>
      </c>
      <c r="I35" s="19">
        <f t="shared" si="0"/>
        <v>40000000</v>
      </c>
      <c r="J35" s="8" t="s">
        <v>27</v>
      </c>
      <c r="K35" s="8" t="s">
        <v>26</v>
      </c>
      <c r="L35" s="8" t="s">
        <v>263</v>
      </c>
    </row>
    <row r="36" spans="2:13" ht="102.75" customHeight="1">
      <c r="B36" s="8">
        <v>80101500</v>
      </c>
      <c r="C36" s="13" t="s">
        <v>335</v>
      </c>
      <c r="D36" s="8" t="s">
        <v>277</v>
      </c>
      <c r="E36" s="8" t="s">
        <v>334</v>
      </c>
      <c r="F36" s="8" t="s">
        <v>29</v>
      </c>
      <c r="G36" s="93" t="s">
        <v>48</v>
      </c>
      <c r="H36" s="19">
        <v>189080000</v>
      </c>
      <c r="I36" s="19">
        <v>66178000</v>
      </c>
      <c r="J36" s="8" t="s">
        <v>159</v>
      </c>
      <c r="K36" s="8" t="s">
        <v>333</v>
      </c>
      <c r="L36" s="8" t="s">
        <v>336</v>
      </c>
      <c r="M36" s="53"/>
    </row>
    <row r="37" spans="2:13" ht="113.25" customHeight="1">
      <c r="B37" s="8">
        <v>80111500</v>
      </c>
      <c r="C37" s="13" t="s">
        <v>337</v>
      </c>
      <c r="D37" s="8" t="s">
        <v>277</v>
      </c>
      <c r="E37" s="8" t="s">
        <v>133</v>
      </c>
      <c r="F37" s="8" t="s">
        <v>29</v>
      </c>
      <c r="G37" s="93" t="s">
        <v>48</v>
      </c>
      <c r="H37" s="19">
        <v>24360000</v>
      </c>
      <c r="I37" s="19">
        <v>24360000</v>
      </c>
      <c r="J37" s="8" t="s">
        <v>27</v>
      </c>
      <c r="K37" s="8" t="s">
        <v>26</v>
      </c>
      <c r="L37" s="93" t="s">
        <v>106</v>
      </c>
      <c r="M37" s="53"/>
    </row>
    <row r="38" spans="2:13" ht="150">
      <c r="B38" s="8">
        <v>85151705</v>
      </c>
      <c r="C38" s="13" t="s">
        <v>338</v>
      </c>
      <c r="D38" s="8" t="s">
        <v>277</v>
      </c>
      <c r="E38" s="8" t="s">
        <v>133</v>
      </c>
      <c r="F38" s="8" t="s">
        <v>29</v>
      </c>
      <c r="G38" s="93" t="s">
        <v>48</v>
      </c>
      <c r="H38" s="19">
        <v>1950000</v>
      </c>
      <c r="I38" s="19">
        <f>+H38</f>
        <v>1950000</v>
      </c>
      <c r="J38" s="8" t="s">
        <v>27</v>
      </c>
      <c r="K38" s="8" t="s">
        <v>26</v>
      </c>
      <c r="L38" s="93" t="s">
        <v>339</v>
      </c>
      <c r="M38" s="53"/>
    </row>
    <row r="39" spans="2:15" ht="96.75" customHeight="1">
      <c r="B39" s="8">
        <v>80101504</v>
      </c>
      <c r="C39" s="27" t="s">
        <v>341</v>
      </c>
      <c r="D39" s="8" t="s">
        <v>277</v>
      </c>
      <c r="E39" s="8" t="s">
        <v>122</v>
      </c>
      <c r="F39" s="8" t="s">
        <v>29</v>
      </c>
      <c r="G39" s="93" t="s">
        <v>48</v>
      </c>
      <c r="H39" s="19">
        <v>11000000</v>
      </c>
      <c r="I39" s="19">
        <f>+H39</f>
        <v>11000000</v>
      </c>
      <c r="J39" s="8" t="s">
        <v>27</v>
      </c>
      <c r="K39" s="8" t="s">
        <v>26</v>
      </c>
      <c r="L39" s="8" t="s">
        <v>340</v>
      </c>
      <c r="M39" s="69"/>
      <c r="N39" s="69"/>
      <c r="O39" s="69"/>
    </row>
    <row r="40" spans="2:12" ht="75">
      <c r="B40" s="8">
        <v>43211507</v>
      </c>
      <c r="C40" s="13" t="s">
        <v>62</v>
      </c>
      <c r="D40" s="8" t="s">
        <v>157</v>
      </c>
      <c r="E40" s="8" t="s">
        <v>192</v>
      </c>
      <c r="F40" s="8" t="s">
        <v>32</v>
      </c>
      <c r="G40" s="93" t="s">
        <v>48</v>
      </c>
      <c r="H40" s="19">
        <v>869428571</v>
      </c>
      <c r="I40" s="19">
        <v>347771428</v>
      </c>
      <c r="J40" s="8" t="s">
        <v>27</v>
      </c>
      <c r="K40" s="19">
        <v>521657143</v>
      </c>
      <c r="L40" s="8" t="s">
        <v>128</v>
      </c>
    </row>
    <row r="41" spans="2:12" ht="90">
      <c r="B41" s="8">
        <v>81112215</v>
      </c>
      <c r="C41" s="13" t="s">
        <v>139</v>
      </c>
      <c r="D41" s="8" t="s">
        <v>33</v>
      </c>
      <c r="E41" s="8" t="s">
        <v>69</v>
      </c>
      <c r="F41" s="8" t="s">
        <v>29</v>
      </c>
      <c r="G41" s="93" t="s">
        <v>48</v>
      </c>
      <c r="H41" s="19">
        <f>1000000000-390863134</f>
        <v>609136866</v>
      </c>
      <c r="I41" s="19">
        <f aca="true" t="shared" si="1" ref="I41:I50">+H41</f>
        <v>609136866</v>
      </c>
      <c r="J41" s="8" t="s">
        <v>27</v>
      </c>
      <c r="K41" s="8" t="s">
        <v>26</v>
      </c>
      <c r="L41" s="8" t="s">
        <v>129</v>
      </c>
    </row>
    <row r="42" spans="2:12" ht="60">
      <c r="B42" s="8">
        <v>25101503</v>
      </c>
      <c r="C42" s="13" t="s">
        <v>63</v>
      </c>
      <c r="D42" s="8" t="s">
        <v>65</v>
      </c>
      <c r="E42" s="8" t="s">
        <v>36</v>
      </c>
      <c r="F42" s="8" t="s">
        <v>50</v>
      </c>
      <c r="G42" s="93" t="s">
        <v>48</v>
      </c>
      <c r="H42" s="19">
        <v>1895951881</v>
      </c>
      <c r="I42" s="19">
        <f t="shared" si="1"/>
        <v>1895951881</v>
      </c>
      <c r="J42" s="8" t="s">
        <v>27</v>
      </c>
      <c r="K42" s="8" t="s">
        <v>26</v>
      </c>
      <c r="L42" s="8" t="s">
        <v>64</v>
      </c>
    </row>
    <row r="43" spans="2:12" ht="60">
      <c r="B43" s="8">
        <v>15101506</v>
      </c>
      <c r="C43" s="13" t="s">
        <v>56</v>
      </c>
      <c r="D43" s="8" t="s">
        <v>28</v>
      </c>
      <c r="E43" s="8" t="s">
        <v>59</v>
      </c>
      <c r="F43" s="8" t="s">
        <v>50</v>
      </c>
      <c r="G43" s="93" t="s">
        <v>48</v>
      </c>
      <c r="H43" s="19">
        <f>335384304-29911774</f>
        <v>305472530</v>
      </c>
      <c r="I43" s="19">
        <f t="shared" si="1"/>
        <v>305472530</v>
      </c>
      <c r="J43" s="8" t="s">
        <v>27</v>
      </c>
      <c r="K43" s="8" t="s">
        <v>26</v>
      </c>
      <c r="L43" s="8" t="s">
        <v>51</v>
      </c>
    </row>
    <row r="44" spans="2:12" ht="75">
      <c r="B44" s="23">
        <v>72151704</v>
      </c>
      <c r="C44" s="21" t="s">
        <v>83</v>
      </c>
      <c r="D44" s="23" t="s">
        <v>34</v>
      </c>
      <c r="E44" s="23" t="s">
        <v>57</v>
      </c>
      <c r="F44" s="23" t="s">
        <v>30</v>
      </c>
      <c r="G44" s="93" t="s">
        <v>48</v>
      </c>
      <c r="H44" s="49">
        <v>26405080</v>
      </c>
      <c r="I44" s="19">
        <f t="shared" si="1"/>
        <v>26405080</v>
      </c>
      <c r="J44" s="23" t="s">
        <v>66</v>
      </c>
      <c r="K44" s="23" t="s">
        <v>26</v>
      </c>
      <c r="L44" s="23" t="s">
        <v>84</v>
      </c>
    </row>
    <row r="45" spans="2:12" ht="75">
      <c r="B45" s="23">
        <v>27113201</v>
      </c>
      <c r="C45" s="21" t="s">
        <v>87</v>
      </c>
      <c r="D45" s="22" t="s">
        <v>157</v>
      </c>
      <c r="E45" s="23" t="s">
        <v>70</v>
      </c>
      <c r="F45" s="23" t="s">
        <v>31</v>
      </c>
      <c r="G45" s="93" t="s">
        <v>48</v>
      </c>
      <c r="H45" s="14">
        <f>99240900-10400</f>
        <v>99230500</v>
      </c>
      <c r="I45" s="19">
        <f t="shared" si="1"/>
        <v>99230500</v>
      </c>
      <c r="J45" s="23" t="s">
        <v>27</v>
      </c>
      <c r="K45" s="23" t="s">
        <v>26</v>
      </c>
      <c r="L45" s="23" t="s">
        <v>88</v>
      </c>
    </row>
    <row r="46" spans="2:12" ht="75">
      <c r="B46" s="93">
        <v>73152108</v>
      </c>
      <c r="C46" s="21" t="s">
        <v>92</v>
      </c>
      <c r="D46" s="93" t="s">
        <v>91</v>
      </c>
      <c r="E46" s="93" t="s">
        <v>89</v>
      </c>
      <c r="F46" s="93" t="s">
        <v>30</v>
      </c>
      <c r="G46" s="93" t="s">
        <v>48</v>
      </c>
      <c r="H46" s="14">
        <f>25000000-3332285</f>
        <v>21667715</v>
      </c>
      <c r="I46" s="19">
        <f t="shared" si="1"/>
        <v>21667715</v>
      </c>
      <c r="J46" s="23" t="s">
        <v>27</v>
      </c>
      <c r="K46" s="93" t="s">
        <v>26</v>
      </c>
      <c r="L46" s="93" t="s">
        <v>90</v>
      </c>
    </row>
    <row r="47" spans="2:12" ht="75">
      <c r="B47" s="93">
        <v>72101509</v>
      </c>
      <c r="C47" s="21" t="s">
        <v>95</v>
      </c>
      <c r="D47" s="22" t="s">
        <v>94</v>
      </c>
      <c r="E47" s="93" t="s">
        <v>57</v>
      </c>
      <c r="F47" s="93" t="s">
        <v>30</v>
      </c>
      <c r="G47" s="93" t="s">
        <v>48</v>
      </c>
      <c r="H47" s="14">
        <f>16200000-5631140</f>
        <v>10568860</v>
      </c>
      <c r="I47" s="19">
        <f t="shared" si="1"/>
        <v>10568860</v>
      </c>
      <c r="J47" s="93" t="s">
        <v>27</v>
      </c>
      <c r="K47" s="93" t="s">
        <v>26</v>
      </c>
      <c r="L47" s="93" t="s">
        <v>93</v>
      </c>
    </row>
    <row r="48" spans="2:12" ht="45">
      <c r="B48" s="23">
        <v>73152108</v>
      </c>
      <c r="C48" s="21" t="s">
        <v>194</v>
      </c>
      <c r="D48" s="22" t="s">
        <v>157</v>
      </c>
      <c r="E48" s="23" t="s">
        <v>195</v>
      </c>
      <c r="F48" s="23" t="s">
        <v>30</v>
      </c>
      <c r="G48" s="93" t="s">
        <v>48</v>
      </c>
      <c r="H48" s="14">
        <v>32500000</v>
      </c>
      <c r="I48" s="19">
        <f t="shared" si="1"/>
        <v>32500000</v>
      </c>
      <c r="J48" s="23" t="s">
        <v>27</v>
      </c>
      <c r="K48" s="23" t="s">
        <v>26</v>
      </c>
      <c r="L48" s="23" t="s">
        <v>180</v>
      </c>
    </row>
    <row r="49" spans="2:12" ht="165">
      <c r="B49" s="93">
        <v>78181500</v>
      </c>
      <c r="C49" s="94" t="s">
        <v>108</v>
      </c>
      <c r="D49" s="93" t="s">
        <v>28</v>
      </c>
      <c r="E49" s="93" t="s">
        <v>36</v>
      </c>
      <c r="F49" s="93" t="s">
        <v>153</v>
      </c>
      <c r="G49" s="93" t="s">
        <v>48</v>
      </c>
      <c r="H49" s="15">
        <v>220000000</v>
      </c>
      <c r="I49" s="19">
        <f t="shared" si="1"/>
        <v>220000000</v>
      </c>
      <c r="J49" s="93" t="s">
        <v>66</v>
      </c>
      <c r="K49" s="93" t="s">
        <v>26</v>
      </c>
      <c r="L49" s="8" t="s">
        <v>51</v>
      </c>
    </row>
    <row r="50" spans="2:12" ht="105">
      <c r="B50" s="8">
        <v>76111501</v>
      </c>
      <c r="C50" s="25" t="s">
        <v>208</v>
      </c>
      <c r="D50" s="8" t="s">
        <v>28</v>
      </c>
      <c r="E50" s="8" t="s">
        <v>36</v>
      </c>
      <c r="F50" s="8" t="s">
        <v>50</v>
      </c>
      <c r="G50" s="93" t="s">
        <v>48</v>
      </c>
      <c r="H50" s="19">
        <f>264191562+481238738</f>
        <v>745430300</v>
      </c>
      <c r="I50" s="19">
        <f t="shared" si="1"/>
        <v>745430300</v>
      </c>
      <c r="J50" s="8" t="s">
        <v>27</v>
      </c>
      <c r="K50" s="8" t="s">
        <v>26</v>
      </c>
      <c r="L50" s="8" t="s">
        <v>60</v>
      </c>
    </row>
    <row r="51" spans="2:12" ht="90">
      <c r="B51" s="8">
        <v>76111501</v>
      </c>
      <c r="C51" s="21" t="s">
        <v>196</v>
      </c>
      <c r="D51" s="8" t="s">
        <v>228</v>
      </c>
      <c r="E51" s="8" t="s">
        <v>241</v>
      </c>
      <c r="F51" s="8" t="s">
        <v>32</v>
      </c>
      <c r="G51" s="93" t="s">
        <v>48</v>
      </c>
      <c r="H51" s="19">
        <v>2064139190</v>
      </c>
      <c r="I51" s="19">
        <v>177871754</v>
      </c>
      <c r="J51" s="8" t="s">
        <v>159</v>
      </c>
      <c r="K51" s="8" t="s">
        <v>242</v>
      </c>
      <c r="L51" s="8" t="s">
        <v>60</v>
      </c>
    </row>
    <row r="52" spans="2:12" ht="120">
      <c r="B52" s="93">
        <v>78102203</v>
      </c>
      <c r="C52" s="28" t="s">
        <v>154</v>
      </c>
      <c r="D52" s="8" t="s">
        <v>28</v>
      </c>
      <c r="E52" s="8" t="s">
        <v>57</v>
      </c>
      <c r="F52" s="8" t="s">
        <v>153</v>
      </c>
      <c r="G52" s="93" t="s">
        <v>48</v>
      </c>
      <c r="H52" s="19">
        <v>801041345</v>
      </c>
      <c r="I52" s="19">
        <f>+H52</f>
        <v>801041345</v>
      </c>
      <c r="J52" s="8" t="s">
        <v>27</v>
      </c>
      <c r="K52" s="8" t="s">
        <v>26</v>
      </c>
      <c r="L52" s="93" t="s">
        <v>68</v>
      </c>
    </row>
    <row r="53" spans="2:12" ht="75">
      <c r="B53" s="93">
        <v>78102200</v>
      </c>
      <c r="C53" s="28" t="s">
        <v>170</v>
      </c>
      <c r="D53" s="8" t="s">
        <v>126</v>
      </c>
      <c r="E53" s="8" t="s">
        <v>168</v>
      </c>
      <c r="F53" s="8" t="s">
        <v>153</v>
      </c>
      <c r="G53" s="93" t="s">
        <v>48</v>
      </c>
      <c r="H53" s="19">
        <v>107554824</v>
      </c>
      <c r="I53" s="19">
        <f>+H53</f>
        <v>107554824</v>
      </c>
      <c r="J53" s="8" t="s">
        <v>27</v>
      </c>
      <c r="K53" s="8" t="s">
        <v>169</v>
      </c>
      <c r="L53" s="93" t="s">
        <v>68</v>
      </c>
    </row>
    <row r="54" spans="2:12" ht="105">
      <c r="B54" s="93">
        <v>78102203</v>
      </c>
      <c r="C54" s="28" t="s">
        <v>52</v>
      </c>
      <c r="D54" s="93" t="s">
        <v>102</v>
      </c>
      <c r="E54" s="8" t="s">
        <v>155</v>
      </c>
      <c r="F54" s="8" t="s">
        <v>32</v>
      </c>
      <c r="G54" s="93" t="s">
        <v>48</v>
      </c>
      <c r="H54" s="19">
        <f>1684166645-107554824-133040411</f>
        <v>1443571410</v>
      </c>
      <c r="I54" s="19">
        <f>+H54</f>
        <v>1443571410</v>
      </c>
      <c r="J54" s="8" t="s">
        <v>159</v>
      </c>
      <c r="K54" s="8" t="s">
        <v>156</v>
      </c>
      <c r="L54" s="93" t="s">
        <v>68</v>
      </c>
    </row>
    <row r="55" spans="2:12" ht="90">
      <c r="B55" s="47">
        <v>78101802</v>
      </c>
      <c r="C55" s="21" t="s">
        <v>209</v>
      </c>
      <c r="D55" s="93" t="s">
        <v>28</v>
      </c>
      <c r="E55" s="93" t="s">
        <v>35</v>
      </c>
      <c r="F55" s="93" t="s">
        <v>32</v>
      </c>
      <c r="G55" s="93" t="s">
        <v>48</v>
      </c>
      <c r="H55" s="15">
        <v>220069517</v>
      </c>
      <c r="I55" s="19">
        <f>+H55</f>
        <v>220069517</v>
      </c>
      <c r="J55" s="93" t="s">
        <v>27</v>
      </c>
      <c r="K55" s="93" t="s">
        <v>26</v>
      </c>
      <c r="L55" s="93" t="s">
        <v>68</v>
      </c>
    </row>
    <row r="56" spans="2:12" ht="90">
      <c r="B56" s="47">
        <v>78101802</v>
      </c>
      <c r="C56" s="21" t="s">
        <v>179</v>
      </c>
      <c r="D56" s="93" t="s">
        <v>67</v>
      </c>
      <c r="E56" s="93" t="s">
        <v>70</v>
      </c>
      <c r="F56" s="93" t="s">
        <v>153</v>
      </c>
      <c r="G56" s="93" t="s">
        <v>48</v>
      </c>
      <c r="H56" s="15">
        <v>199744671</v>
      </c>
      <c r="I56" s="19">
        <f>+H56</f>
        <v>199744671</v>
      </c>
      <c r="J56" s="93" t="s">
        <v>27</v>
      </c>
      <c r="K56" s="93" t="s">
        <v>26</v>
      </c>
      <c r="L56" s="93" t="s">
        <v>68</v>
      </c>
    </row>
    <row r="57" spans="2:12" ht="75">
      <c r="B57" s="47">
        <v>78101802</v>
      </c>
      <c r="C57" s="21" t="s">
        <v>53</v>
      </c>
      <c r="D57" s="23" t="s">
        <v>157</v>
      </c>
      <c r="E57" s="23" t="s">
        <v>197</v>
      </c>
      <c r="F57" s="23" t="s">
        <v>32</v>
      </c>
      <c r="G57" s="93" t="s">
        <v>48</v>
      </c>
      <c r="H57" s="49">
        <f>+I57+575048954</f>
        <v>647706419</v>
      </c>
      <c r="I57" s="19">
        <v>72657465</v>
      </c>
      <c r="J57" s="23" t="s">
        <v>159</v>
      </c>
      <c r="K57" s="8" t="s">
        <v>198</v>
      </c>
      <c r="L57" s="23" t="s">
        <v>68</v>
      </c>
    </row>
    <row r="58" spans="2:12" ht="75">
      <c r="B58" s="93">
        <v>82121701</v>
      </c>
      <c r="C58" s="25" t="s">
        <v>210</v>
      </c>
      <c r="D58" s="93" t="s">
        <v>28</v>
      </c>
      <c r="E58" s="93" t="s">
        <v>69</v>
      </c>
      <c r="F58" s="93" t="s">
        <v>31</v>
      </c>
      <c r="G58" s="93" t="s">
        <v>48</v>
      </c>
      <c r="H58" s="14">
        <v>355524444</v>
      </c>
      <c r="I58" s="19">
        <f aca="true" t="shared" si="2" ref="I58:I89">+H58</f>
        <v>355524444</v>
      </c>
      <c r="J58" s="93" t="s">
        <v>27</v>
      </c>
      <c r="K58" s="93" t="s">
        <v>26</v>
      </c>
      <c r="L58" s="93" t="s">
        <v>54</v>
      </c>
    </row>
    <row r="59" spans="2:12" ht="92.25" customHeight="1">
      <c r="B59" s="93">
        <v>82121701</v>
      </c>
      <c r="C59" s="25" t="s">
        <v>320</v>
      </c>
      <c r="D59" s="93" t="s">
        <v>65</v>
      </c>
      <c r="E59" s="93" t="s">
        <v>70</v>
      </c>
      <c r="F59" s="93" t="s">
        <v>31</v>
      </c>
      <c r="G59" s="93" t="s">
        <v>48</v>
      </c>
      <c r="H59" s="14">
        <v>118508148</v>
      </c>
      <c r="I59" s="19">
        <f t="shared" si="2"/>
        <v>118508148</v>
      </c>
      <c r="J59" s="93" t="s">
        <v>27</v>
      </c>
      <c r="K59" s="93" t="s">
        <v>26</v>
      </c>
      <c r="L59" s="93" t="s">
        <v>54</v>
      </c>
    </row>
    <row r="60" spans="2:12" ht="60">
      <c r="B60" s="93" t="s">
        <v>75</v>
      </c>
      <c r="C60" s="13" t="s">
        <v>74</v>
      </c>
      <c r="D60" s="8" t="s">
        <v>28</v>
      </c>
      <c r="E60" s="8" t="s">
        <v>57</v>
      </c>
      <c r="F60" s="8" t="s">
        <v>31</v>
      </c>
      <c r="G60" s="93" t="s">
        <v>48</v>
      </c>
      <c r="H60" s="19">
        <v>42987454</v>
      </c>
      <c r="I60" s="19">
        <f t="shared" si="2"/>
        <v>42987454</v>
      </c>
      <c r="J60" s="93" t="s">
        <v>27</v>
      </c>
      <c r="K60" s="93" t="s">
        <v>26</v>
      </c>
      <c r="L60" s="8" t="s">
        <v>125</v>
      </c>
    </row>
    <row r="61" spans="2:12" ht="60">
      <c r="B61" s="93" t="s">
        <v>75</v>
      </c>
      <c r="C61" s="13" t="s">
        <v>74</v>
      </c>
      <c r="D61" s="8" t="s">
        <v>65</v>
      </c>
      <c r="E61" s="8" t="s">
        <v>35</v>
      </c>
      <c r="F61" s="8" t="s">
        <v>31</v>
      </c>
      <c r="G61" s="93" t="s">
        <v>48</v>
      </c>
      <c r="H61" s="19">
        <f>44000000+156000000-42987454-37483803-10072512-512906</f>
        <v>108943325</v>
      </c>
      <c r="I61" s="19">
        <f t="shared" si="2"/>
        <v>108943325</v>
      </c>
      <c r="J61" s="93" t="s">
        <v>27</v>
      </c>
      <c r="K61" s="93" t="s">
        <v>26</v>
      </c>
      <c r="L61" s="8" t="s">
        <v>125</v>
      </c>
    </row>
    <row r="62" spans="2:12" ht="90">
      <c r="B62" s="93">
        <v>44103103</v>
      </c>
      <c r="C62" s="94" t="s">
        <v>85</v>
      </c>
      <c r="D62" s="93" t="s">
        <v>33</v>
      </c>
      <c r="E62" s="93" t="s">
        <v>81</v>
      </c>
      <c r="F62" s="93" t="s">
        <v>41</v>
      </c>
      <c r="G62" s="93" t="s">
        <v>48</v>
      </c>
      <c r="H62" s="15">
        <v>216118440</v>
      </c>
      <c r="I62" s="19">
        <f t="shared" si="2"/>
        <v>216118440</v>
      </c>
      <c r="J62" s="93" t="s">
        <v>66</v>
      </c>
      <c r="K62" s="93" t="s">
        <v>26</v>
      </c>
      <c r="L62" s="93" t="s">
        <v>86</v>
      </c>
    </row>
    <row r="63" spans="2:12" ht="105">
      <c r="B63" s="93">
        <v>82101504</v>
      </c>
      <c r="C63" s="25" t="s">
        <v>211</v>
      </c>
      <c r="D63" s="93" t="s">
        <v>34</v>
      </c>
      <c r="E63" s="93" t="s">
        <v>35</v>
      </c>
      <c r="F63" s="93" t="s">
        <v>29</v>
      </c>
      <c r="G63" s="93" t="s">
        <v>48</v>
      </c>
      <c r="H63" s="14">
        <v>40000000</v>
      </c>
      <c r="I63" s="19">
        <f t="shared" si="2"/>
        <v>40000000</v>
      </c>
      <c r="J63" s="93" t="s">
        <v>27</v>
      </c>
      <c r="K63" s="93" t="s">
        <v>26</v>
      </c>
      <c r="L63" s="93" t="s">
        <v>55</v>
      </c>
    </row>
    <row r="64" spans="2:12" ht="75">
      <c r="B64" s="93">
        <v>72154066</v>
      </c>
      <c r="C64" s="25" t="s">
        <v>101</v>
      </c>
      <c r="D64" s="93" t="s">
        <v>102</v>
      </c>
      <c r="E64" s="93" t="s">
        <v>70</v>
      </c>
      <c r="F64" s="93" t="s">
        <v>30</v>
      </c>
      <c r="G64" s="93" t="s">
        <v>48</v>
      </c>
      <c r="H64" s="14">
        <v>15185490</v>
      </c>
      <c r="I64" s="19">
        <f t="shared" si="2"/>
        <v>15185490</v>
      </c>
      <c r="J64" s="93" t="s">
        <v>27</v>
      </c>
      <c r="K64" s="93" t="s">
        <v>26</v>
      </c>
      <c r="L64" s="93" t="s">
        <v>105</v>
      </c>
    </row>
    <row r="65" spans="2:12" ht="75">
      <c r="B65" s="93">
        <v>82141504</v>
      </c>
      <c r="C65" s="25" t="s">
        <v>324</v>
      </c>
      <c r="D65" s="93" t="s">
        <v>33</v>
      </c>
      <c r="E65" s="93" t="s">
        <v>158</v>
      </c>
      <c r="F65" s="93" t="s">
        <v>30</v>
      </c>
      <c r="G65" s="93" t="s">
        <v>48</v>
      </c>
      <c r="H65" s="14">
        <f>44814510-3447729</f>
        <v>41366781</v>
      </c>
      <c r="I65" s="19">
        <f t="shared" si="2"/>
        <v>41366781</v>
      </c>
      <c r="J65" s="93" t="s">
        <v>27</v>
      </c>
      <c r="K65" s="93" t="s">
        <v>26</v>
      </c>
      <c r="L65" s="93" t="s">
        <v>105</v>
      </c>
    </row>
    <row r="66" spans="2:12" ht="75">
      <c r="B66" s="93">
        <v>82141504</v>
      </c>
      <c r="C66" s="25" t="s">
        <v>325</v>
      </c>
      <c r="D66" s="93" t="s">
        <v>277</v>
      </c>
      <c r="E66" s="93" t="s">
        <v>133</v>
      </c>
      <c r="F66" s="93" t="s">
        <v>153</v>
      </c>
      <c r="G66" s="93" t="s">
        <v>48</v>
      </c>
      <c r="H66" s="14">
        <v>14000000</v>
      </c>
      <c r="I66" s="19">
        <f t="shared" si="2"/>
        <v>14000000</v>
      </c>
      <c r="J66" s="93" t="s">
        <v>27</v>
      </c>
      <c r="K66" s="93" t="s">
        <v>26</v>
      </c>
      <c r="L66" s="93" t="s">
        <v>105</v>
      </c>
    </row>
    <row r="67" spans="2:12" ht="90">
      <c r="B67" s="93">
        <v>86131504</v>
      </c>
      <c r="C67" s="25" t="s">
        <v>104</v>
      </c>
      <c r="D67" s="93" t="s">
        <v>34</v>
      </c>
      <c r="E67" s="93" t="s">
        <v>103</v>
      </c>
      <c r="F67" s="93" t="s">
        <v>29</v>
      </c>
      <c r="G67" s="93" t="s">
        <v>48</v>
      </c>
      <c r="H67" s="14">
        <f>30020220-5003370</f>
        <v>25016850</v>
      </c>
      <c r="I67" s="19">
        <f t="shared" si="2"/>
        <v>25016850</v>
      </c>
      <c r="J67" s="93" t="s">
        <v>27</v>
      </c>
      <c r="K67" s="93" t="s">
        <v>26</v>
      </c>
      <c r="L67" s="93" t="s">
        <v>203</v>
      </c>
    </row>
    <row r="68" spans="2:12" ht="75">
      <c r="B68" s="93">
        <v>83121701</v>
      </c>
      <c r="C68" s="21" t="s">
        <v>152</v>
      </c>
      <c r="D68" s="93" t="s">
        <v>33</v>
      </c>
      <c r="E68" s="93" t="s">
        <v>103</v>
      </c>
      <c r="F68" s="93" t="s">
        <v>29</v>
      </c>
      <c r="G68" s="93" t="s">
        <v>48</v>
      </c>
      <c r="H68" s="14">
        <f>281307778+40000000+46000000-H69-29820581</f>
        <v>322117197</v>
      </c>
      <c r="I68" s="19">
        <f t="shared" si="2"/>
        <v>322117197</v>
      </c>
      <c r="J68" s="93" t="s">
        <v>27</v>
      </c>
      <c r="K68" s="93" t="s">
        <v>26</v>
      </c>
      <c r="L68" s="93" t="s">
        <v>106</v>
      </c>
    </row>
    <row r="69" spans="2:12" ht="49.5">
      <c r="B69" s="93">
        <v>81111508</v>
      </c>
      <c r="C69" s="95" t="s">
        <v>266</v>
      </c>
      <c r="D69" s="96" t="s">
        <v>228</v>
      </c>
      <c r="E69" s="96" t="s">
        <v>216</v>
      </c>
      <c r="F69" s="97" t="s">
        <v>30</v>
      </c>
      <c r="G69" s="93" t="s">
        <v>48</v>
      </c>
      <c r="H69" s="49">
        <v>15370000</v>
      </c>
      <c r="I69" s="49">
        <f t="shared" si="2"/>
        <v>15370000</v>
      </c>
      <c r="J69" s="97" t="s">
        <v>27</v>
      </c>
      <c r="K69" s="97" t="s">
        <v>27</v>
      </c>
      <c r="L69" s="93" t="s">
        <v>106</v>
      </c>
    </row>
    <row r="70" spans="2:12" ht="45">
      <c r="B70" s="93">
        <v>82141502</v>
      </c>
      <c r="C70" s="27" t="s">
        <v>134</v>
      </c>
      <c r="D70" s="93" t="s">
        <v>34</v>
      </c>
      <c r="E70" s="93" t="s">
        <v>133</v>
      </c>
      <c r="F70" s="93" t="s">
        <v>30</v>
      </c>
      <c r="G70" s="93" t="s">
        <v>48</v>
      </c>
      <c r="H70" s="14">
        <f>31172002-2717202</f>
        <v>28454800</v>
      </c>
      <c r="I70" s="19">
        <f t="shared" si="2"/>
        <v>28454800</v>
      </c>
      <c r="J70" s="93" t="s">
        <v>27</v>
      </c>
      <c r="K70" s="93" t="s">
        <v>27</v>
      </c>
      <c r="L70" s="93" t="s">
        <v>106</v>
      </c>
    </row>
    <row r="71" spans="2:12" ht="135">
      <c r="B71" s="8">
        <v>80131502</v>
      </c>
      <c r="C71" s="46" t="s">
        <v>206</v>
      </c>
      <c r="D71" s="8" t="s">
        <v>28</v>
      </c>
      <c r="E71" s="8" t="s">
        <v>36</v>
      </c>
      <c r="F71" s="8" t="s">
        <v>153</v>
      </c>
      <c r="G71" s="93" t="s">
        <v>48</v>
      </c>
      <c r="H71" s="19">
        <f>386000000+173700000</f>
        <v>559700000</v>
      </c>
      <c r="I71" s="19">
        <f t="shared" si="2"/>
        <v>559700000</v>
      </c>
      <c r="J71" s="8" t="s">
        <v>27</v>
      </c>
      <c r="K71" s="8" t="s">
        <v>26</v>
      </c>
      <c r="L71" s="8" t="s">
        <v>61</v>
      </c>
    </row>
    <row r="72" spans="2:12" ht="135">
      <c r="B72" s="8">
        <v>80131502</v>
      </c>
      <c r="C72" s="46" t="s">
        <v>207</v>
      </c>
      <c r="D72" s="8" t="s">
        <v>67</v>
      </c>
      <c r="E72" s="8" t="s">
        <v>133</v>
      </c>
      <c r="F72" s="8" t="s">
        <v>153</v>
      </c>
      <c r="G72" s="93" t="s">
        <v>48</v>
      </c>
      <c r="H72" s="19">
        <v>96500000</v>
      </c>
      <c r="I72" s="19">
        <f t="shared" si="2"/>
        <v>96500000</v>
      </c>
      <c r="J72" s="8" t="s">
        <v>27</v>
      </c>
      <c r="K72" s="8" t="s">
        <v>26</v>
      </c>
      <c r="L72" s="8" t="s">
        <v>61</v>
      </c>
    </row>
    <row r="73" spans="2:12" ht="120">
      <c r="B73" s="8">
        <v>80131502</v>
      </c>
      <c r="C73" s="13" t="s">
        <v>72</v>
      </c>
      <c r="D73" s="8" t="s">
        <v>33</v>
      </c>
      <c r="E73" s="8" t="s">
        <v>155</v>
      </c>
      <c r="F73" s="8" t="s">
        <v>153</v>
      </c>
      <c r="G73" s="93" t="s">
        <v>48</v>
      </c>
      <c r="H73" s="19">
        <f>772000000-173700000-96035050</f>
        <v>502264950</v>
      </c>
      <c r="I73" s="19">
        <f t="shared" si="2"/>
        <v>502264950</v>
      </c>
      <c r="J73" s="8" t="s">
        <v>159</v>
      </c>
      <c r="K73" s="8" t="s">
        <v>160</v>
      </c>
      <c r="L73" s="8" t="s">
        <v>61</v>
      </c>
    </row>
    <row r="74" spans="2:12" ht="60">
      <c r="B74" s="8">
        <v>80131502</v>
      </c>
      <c r="C74" s="25" t="s">
        <v>212</v>
      </c>
      <c r="D74" s="8" t="s">
        <v>28</v>
      </c>
      <c r="E74" s="8" t="s">
        <v>70</v>
      </c>
      <c r="F74" s="8" t="s">
        <v>29</v>
      </c>
      <c r="G74" s="93" t="s">
        <v>48</v>
      </c>
      <c r="H74" s="19">
        <v>1127475556</v>
      </c>
      <c r="I74" s="19">
        <f t="shared" si="2"/>
        <v>1127475556</v>
      </c>
      <c r="J74" s="8" t="s">
        <v>27</v>
      </c>
      <c r="K74" s="8" t="s">
        <v>26</v>
      </c>
      <c r="L74" s="8" t="s">
        <v>60</v>
      </c>
    </row>
    <row r="75" spans="2:12" ht="60">
      <c r="B75" s="93">
        <v>80131502</v>
      </c>
      <c r="C75" s="25" t="s">
        <v>71</v>
      </c>
      <c r="D75" s="93" t="s">
        <v>34</v>
      </c>
      <c r="E75" s="93" t="s">
        <v>69</v>
      </c>
      <c r="F75" s="93" t="s">
        <v>29</v>
      </c>
      <c r="G75" s="93" t="s">
        <v>48</v>
      </c>
      <c r="H75" s="15">
        <f>3173264164+106807715</f>
        <v>3280071879</v>
      </c>
      <c r="I75" s="19">
        <f t="shared" si="2"/>
        <v>3280071879</v>
      </c>
      <c r="J75" s="93" t="s">
        <v>27</v>
      </c>
      <c r="K75" s="93" t="s">
        <v>26</v>
      </c>
      <c r="L75" s="8" t="s">
        <v>60</v>
      </c>
    </row>
    <row r="76" spans="2:12" ht="60">
      <c r="B76" s="93">
        <v>90121502</v>
      </c>
      <c r="C76" s="25" t="s">
        <v>76</v>
      </c>
      <c r="D76" s="93" t="s">
        <v>28</v>
      </c>
      <c r="E76" s="93" t="s">
        <v>77</v>
      </c>
      <c r="F76" s="93" t="s">
        <v>30</v>
      </c>
      <c r="G76" s="93" t="s">
        <v>48</v>
      </c>
      <c r="H76" s="15">
        <f>44236831+22000000</f>
        <v>66236831</v>
      </c>
      <c r="I76" s="19">
        <f t="shared" si="2"/>
        <v>66236831</v>
      </c>
      <c r="J76" s="93" t="s">
        <v>27</v>
      </c>
      <c r="K76" s="93" t="s">
        <v>26</v>
      </c>
      <c r="L76" s="8" t="s">
        <v>73</v>
      </c>
    </row>
    <row r="77" spans="2:12" ht="60">
      <c r="B77" s="93">
        <v>90121502</v>
      </c>
      <c r="C77" s="25" t="s">
        <v>76</v>
      </c>
      <c r="D77" s="93" t="s">
        <v>28</v>
      </c>
      <c r="E77" s="93" t="s">
        <v>107</v>
      </c>
      <c r="F77" s="93" t="s">
        <v>32</v>
      </c>
      <c r="G77" s="93" t="s">
        <v>48</v>
      </c>
      <c r="H77" s="15">
        <v>739654098</v>
      </c>
      <c r="I77" s="19">
        <f t="shared" si="2"/>
        <v>739654098</v>
      </c>
      <c r="J77" s="93" t="s">
        <v>27</v>
      </c>
      <c r="K77" s="93" t="s">
        <v>26</v>
      </c>
      <c r="L77" s="8" t="s">
        <v>73</v>
      </c>
    </row>
    <row r="78" spans="2:12" ht="150">
      <c r="B78" s="8">
        <v>92101902</v>
      </c>
      <c r="C78" s="27" t="s">
        <v>110</v>
      </c>
      <c r="D78" s="8" t="s">
        <v>33</v>
      </c>
      <c r="E78" s="8" t="s">
        <v>114</v>
      </c>
      <c r="F78" s="93" t="s">
        <v>30</v>
      </c>
      <c r="G78" s="93" t="s">
        <v>48</v>
      </c>
      <c r="H78" s="19">
        <v>21131250</v>
      </c>
      <c r="I78" s="19">
        <f t="shared" si="2"/>
        <v>21131250</v>
      </c>
      <c r="J78" s="8" t="s">
        <v>27</v>
      </c>
      <c r="K78" s="8" t="s">
        <v>26</v>
      </c>
      <c r="L78" s="8" t="s">
        <v>73</v>
      </c>
    </row>
    <row r="79" spans="2:12" ht="60">
      <c r="B79" s="8">
        <v>93141506</v>
      </c>
      <c r="C79" s="27" t="s">
        <v>111</v>
      </c>
      <c r="D79" s="8" t="s">
        <v>33</v>
      </c>
      <c r="E79" s="8" t="s">
        <v>114</v>
      </c>
      <c r="F79" s="8" t="s">
        <v>29</v>
      </c>
      <c r="G79" s="93" t="s">
        <v>48</v>
      </c>
      <c r="H79" s="19">
        <v>495205649</v>
      </c>
      <c r="I79" s="19">
        <f t="shared" si="2"/>
        <v>495205649</v>
      </c>
      <c r="J79" s="8" t="s">
        <v>27</v>
      </c>
      <c r="K79" s="8" t="s">
        <v>26</v>
      </c>
      <c r="L79" s="8" t="s">
        <v>73</v>
      </c>
    </row>
    <row r="80" spans="2:12" ht="75">
      <c r="B80" s="8">
        <v>93141506</v>
      </c>
      <c r="C80" s="27" t="s">
        <v>112</v>
      </c>
      <c r="D80" s="8" t="s">
        <v>65</v>
      </c>
      <c r="E80" s="8" t="s">
        <v>140</v>
      </c>
      <c r="F80" s="8" t="s">
        <v>29</v>
      </c>
      <c r="G80" s="93" t="s">
        <v>48</v>
      </c>
      <c r="H80" s="19">
        <v>534860000</v>
      </c>
      <c r="I80" s="19">
        <f t="shared" si="2"/>
        <v>534860000</v>
      </c>
      <c r="J80" s="8" t="s">
        <v>27</v>
      </c>
      <c r="K80" s="8" t="s">
        <v>26</v>
      </c>
      <c r="L80" s="8" t="s">
        <v>73</v>
      </c>
    </row>
    <row r="81" spans="2:12" ht="105">
      <c r="B81" s="8">
        <v>42132203</v>
      </c>
      <c r="C81" s="27" t="s">
        <v>141</v>
      </c>
      <c r="D81" s="8" t="s">
        <v>157</v>
      </c>
      <c r="E81" s="8" t="s">
        <v>115</v>
      </c>
      <c r="F81" s="8" t="s">
        <v>31</v>
      </c>
      <c r="G81" s="93" t="s">
        <v>48</v>
      </c>
      <c r="H81" s="19">
        <v>165291215</v>
      </c>
      <c r="I81" s="19">
        <f t="shared" si="2"/>
        <v>165291215</v>
      </c>
      <c r="J81" s="8" t="s">
        <v>27</v>
      </c>
      <c r="K81" s="8" t="s">
        <v>26</v>
      </c>
      <c r="L81" s="8" t="s">
        <v>73</v>
      </c>
    </row>
    <row r="82" spans="2:12" ht="150">
      <c r="B82" s="8" t="s">
        <v>109</v>
      </c>
      <c r="C82" s="27" t="s">
        <v>113</v>
      </c>
      <c r="D82" s="8" t="s">
        <v>157</v>
      </c>
      <c r="E82" s="8" t="s">
        <v>116</v>
      </c>
      <c r="F82" s="8" t="s">
        <v>30</v>
      </c>
      <c r="G82" s="93" t="s">
        <v>48</v>
      </c>
      <c r="H82" s="19">
        <f>40000000+4787470</f>
        <v>44787470</v>
      </c>
      <c r="I82" s="19">
        <f t="shared" si="2"/>
        <v>44787470</v>
      </c>
      <c r="J82" s="8" t="s">
        <v>27</v>
      </c>
      <c r="K82" s="8" t="s">
        <v>26</v>
      </c>
      <c r="L82" s="8" t="s">
        <v>73</v>
      </c>
    </row>
    <row r="83" spans="2:12" ht="108" customHeight="1">
      <c r="B83" s="8">
        <v>80101511</v>
      </c>
      <c r="C83" s="27" t="s">
        <v>243</v>
      </c>
      <c r="D83" s="8" t="s">
        <v>157</v>
      </c>
      <c r="E83" s="8" t="s">
        <v>116</v>
      </c>
      <c r="F83" s="8" t="s">
        <v>30</v>
      </c>
      <c r="G83" s="93" t="s">
        <v>48</v>
      </c>
      <c r="H83" s="19">
        <f>18351200-7103840</f>
        <v>11247360</v>
      </c>
      <c r="I83" s="19">
        <f t="shared" si="2"/>
        <v>11247360</v>
      </c>
      <c r="J83" s="8" t="s">
        <v>27</v>
      </c>
      <c r="K83" s="8" t="s">
        <v>26</v>
      </c>
      <c r="L83" s="8" t="s">
        <v>73</v>
      </c>
    </row>
    <row r="84" spans="2:12" ht="60">
      <c r="B84" s="8">
        <v>53102710</v>
      </c>
      <c r="C84" s="27" t="s">
        <v>119</v>
      </c>
      <c r="D84" s="8" t="s">
        <v>126</v>
      </c>
      <c r="E84" s="8" t="s">
        <v>118</v>
      </c>
      <c r="F84" s="8" t="s">
        <v>30</v>
      </c>
      <c r="G84" s="93" t="s">
        <v>48</v>
      </c>
      <c r="H84" s="19">
        <f>70000000-3813557</f>
        <v>66186443</v>
      </c>
      <c r="I84" s="19">
        <f t="shared" si="2"/>
        <v>66186443</v>
      </c>
      <c r="J84" s="8" t="s">
        <v>27</v>
      </c>
      <c r="K84" s="8" t="s">
        <v>26</v>
      </c>
      <c r="L84" s="8" t="s">
        <v>73</v>
      </c>
    </row>
    <row r="85" spans="2:12" ht="60">
      <c r="B85" s="8">
        <v>80101511</v>
      </c>
      <c r="C85" s="27" t="s">
        <v>244</v>
      </c>
      <c r="D85" s="8" t="s">
        <v>228</v>
      </c>
      <c r="E85" s="8" t="s">
        <v>116</v>
      </c>
      <c r="F85" s="8" t="s">
        <v>29</v>
      </c>
      <c r="G85" s="93" t="s">
        <v>48</v>
      </c>
      <c r="H85" s="19">
        <v>6000000</v>
      </c>
      <c r="I85" s="19">
        <f t="shared" si="2"/>
        <v>6000000</v>
      </c>
      <c r="J85" s="8" t="s">
        <v>27</v>
      </c>
      <c r="K85" s="8" t="s">
        <v>26</v>
      </c>
      <c r="L85" s="8" t="s">
        <v>73</v>
      </c>
    </row>
    <row r="86" spans="2:12" ht="60">
      <c r="B86" s="8">
        <v>80101511</v>
      </c>
      <c r="C86" s="27" t="s">
        <v>142</v>
      </c>
      <c r="D86" s="8" t="s">
        <v>157</v>
      </c>
      <c r="E86" s="8" t="s">
        <v>117</v>
      </c>
      <c r="F86" s="8" t="s">
        <v>30</v>
      </c>
      <c r="G86" s="93" t="s">
        <v>48</v>
      </c>
      <c r="H86" s="19">
        <v>10000000</v>
      </c>
      <c r="I86" s="19">
        <f t="shared" si="2"/>
        <v>10000000</v>
      </c>
      <c r="J86" s="8" t="s">
        <v>27</v>
      </c>
      <c r="K86" s="8" t="s">
        <v>26</v>
      </c>
      <c r="L86" s="8" t="s">
        <v>73</v>
      </c>
    </row>
    <row r="87" spans="2:12" ht="195">
      <c r="B87" s="8">
        <v>92121801</v>
      </c>
      <c r="C87" s="13" t="s">
        <v>213</v>
      </c>
      <c r="D87" s="8" t="s">
        <v>28</v>
      </c>
      <c r="E87" s="8" t="s">
        <v>79</v>
      </c>
      <c r="F87" s="8" t="s">
        <v>29</v>
      </c>
      <c r="G87" s="93" t="s">
        <v>48</v>
      </c>
      <c r="H87" s="19">
        <v>237500000</v>
      </c>
      <c r="I87" s="19">
        <f t="shared" si="2"/>
        <v>237500000</v>
      </c>
      <c r="J87" s="93" t="s">
        <v>27</v>
      </c>
      <c r="K87" s="93" t="s">
        <v>26</v>
      </c>
      <c r="L87" s="8" t="s">
        <v>78</v>
      </c>
    </row>
    <row r="88" spans="2:12" ht="90">
      <c r="B88" s="93">
        <v>81112205</v>
      </c>
      <c r="C88" s="21" t="s">
        <v>80</v>
      </c>
      <c r="D88" s="22" t="s">
        <v>28</v>
      </c>
      <c r="E88" s="93" t="s">
        <v>81</v>
      </c>
      <c r="F88" s="93" t="s">
        <v>29</v>
      </c>
      <c r="G88" s="93" t="s">
        <v>48</v>
      </c>
      <c r="H88" s="14">
        <f>31200000000-49726857</f>
        <v>31150273143</v>
      </c>
      <c r="I88" s="19">
        <f t="shared" si="2"/>
        <v>31150273143</v>
      </c>
      <c r="J88" s="93" t="s">
        <v>27</v>
      </c>
      <c r="K88" s="93" t="s">
        <v>26</v>
      </c>
      <c r="L88" s="8" t="s">
        <v>82</v>
      </c>
    </row>
    <row r="89" spans="2:12" ht="75">
      <c r="B89" s="48">
        <v>72101506</v>
      </c>
      <c r="C89" s="27" t="s">
        <v>131</v>
      </c>
      <c r="D89" s="98" t="s">
        <v>126</v>
      </c>
      <c r="E89" s="93" t="s">
        <v>70</v>
      </c>
      <c r="F89" s="93" t="s">
        <v>31</v>
      </c>
      <c r="G89" s="93" t="s">
        <v>48</v>
      </c>
      <c r="H89" s="15">
        <v>36362190</v>
      </c>
      <c r="I89" s="19">
        <f t="shared" si="2"/>
        <v>36362190</v>
      </c>
      <c r="J89" s="93" t="s">
        <v>27</v>
      </c>
      <c r="K89" s="93" t="s">
        <v>130</v>
      </c>
      <c r="L89" s="93" t="s">
        <v>93</v>
      </c>
    </row>
    <row r="90" spans="2:12" ht="75">
      <c r="B90" s="48">
        <v>72101509</v>
      </c>
      <c r="C90" s="27" t="s">
        <v>132</v>
      </c>
      <c r="D90" s="98" t="s">
        <v>67</v>
      </c>
      <c r="E90" s="93" t="s">
        <v>89</v>
      </c>
      <c r="F90" s="93" t="s">
        <v>30</v>
      </c>
      <c r="G90" s="93" t="s">
        <v>48</v>
      </c>
      <c r="H90" s="15">
        <f>10000000-4000000-2321234</f>
        <v>3678766</v>
      </c>
      <c r="I90" s="19">
        <f aca="true" t="shared" si="3" ref="I90:I106">+H90</f>
        <v>3678766</v>
      </c>
      <c r="J90" s="93" t="s">
        <v>27</v>
      </c>
      <c r="K90" s="93" t="s">
        <v>130</v>
      </c>
      <c r="L90" s="93" t="s">
        <v>93</v>
      </c>
    </row>
    <row r="91" spans="2:12" ht="79.5" customHeight="1">
      <c r="B91" s="48">
        <v>72151003</v>
      </c>
      <c r="C91" s="27" t="s">
        <v>302</v>
      </c>
      <c r="D91" s="98" t="s">
        <v>277</v>
      </c>
      <c r="E91" s="93" t="s">
        <v>70</v>
      </c>
      <c r="F91" s="93" t="s">
        <v>30</v>
      </c>
      <c r="G91" s="93" t="s">
        <v>48</v>
      </c>
      <c r="H91" s="15">
        <v>13083370</v>
      </c>
      <c r="I91" s="19">
        <f t="shared" si="3"/>
        <v>13083370</v>
      </c>
      <c r="J91" s="93" t="s">
        <v>27</v>
      </c>
      <c r="K91" s="93" t="s">
        <v>130</v>
      </c>
      <c r="L91" s="93" t="s">
        <v>93</v>
      </c>
    </row>
    <row r="92" spans="2:12" ht="114.75" customHeight="1">
      <c r="B92" s="8" t="s">
        <v>135</v>
      </c>
      <c r="C92" s="27" t="s">
        <v>138</v>
      </c>
      <c r="D92" s="98" t="s">
        <v>102</v>
      </c>
      <c r="E92" s="93" t="s">
        <v>136</v>
      </c>
      <c r="F92" s="93" t="s">
        <v>29</v>
      </c>
      <c r="G92" s="93" t="s">
        <v>48</v>
      </c>
      <c r="H92" s="15">
        <f>998879343-95855000</f>
        <v>903024343</v>
      </c>
      <c r="I92" s="19">
        <f t="shared" si="3"/>
        <v>903024343</v>
      </c>
      <c r="J92" s="93" t="s">
        <v>27</v>
      </c>
      <c r="K92" s="93" t="s">
        <v>130</v>
      </c>
      <c r="L92" s="93" t="s">
        <v>137</v>
      </c>
    </row>
    <row r="93" spans="2:12" ht="75">
      <c r="B93" s="8">
        <v>72101507</v>
      </c>
      <c r="C93" s="27" t="s">
        <v>143</v>
      </c>
      <c r="D93" s="98" t="s">
        <v>33</v>
      </c>
      <c r="E93" s="93" t="s">
        <v>144</v>
      </c>
      <c r="F93" s="93" t="s">
        <v>30</v>
      </c>
      <c r="G93" s="93" t="s">
        <v>48</v>
      </c>
      <c r="H93" s="15">
        <v>18127517</v>
      </c>
      <c r="I93" s="19">
        <f t="shared" si="3"/>
        <v>18127517</v>
      </c>
      <c r="J93" s="93" t="s">
        <v>27</v>
      </c>
      <c r="K93" s="93" t="s">
        <v>130</v>
      </c>
      <c r="L93" s="93" t="s">
        <v>93</v>
      </c>
    </row>
    <row r="94" spans="2:12" ht="60">
      <c r="B94" s="8">
        <v>84131603</v>
      </c>
      <c r="C94" s="27" t="s">
        <v>145</v>
      </c>
      <c r="D94" s="98" t="s">
        <v>33</v>
      </c>
      <c r="E94" s="93" t="s">
        <v>146</v>
      </c>
      <c r="F94" s="8" t="s">
        <v>50</v>
      </c>
      <c r="G94" s="93" t="s">
        <v>48</v>
      </c>
      <c r="H94" s="15">
        <v>37483803</v>
      </c>
      <c r="I94" s="19">
        <f t="shared" si="3"/>
        <v>37483803</v>
      </c>
      <c r="J94" s="93" t="s">
        <v>27</v>
      </c>
      <c r="K94" s="93" t="s">
        <v>26</v>
      </c>
      <c r="L94" s="93" t="s">
        <v>148</v>
      </c>
    </row>
    <row r="95" spans="2:12" ht="138" customHeight="1">
      <c r="B95" s="8">
        <v>80111604</v>
      </c>
      <c r="C95" s="27" t="s">
        <v>151</v>
      </c>
      <c r="D95" s="98" t="s">
        <v>33</v>
      </c>
      <c r="E95" s="93" t="s">
        <v>149</v>
      </c>
      <c r="F95" s="93" t="s">
        <v>29</v>
      </c>
      <c r="G95" s="93" t="s">
        <v>48</v>
      </c>
      <c r="H95" s="15">
        <v>382800000</v>
      </c>
      <c r="I95" s="19">
        <f t="shared" si="3"/>
        <v>382800000</v>
      </c>
      <c r="J95" s="93" t="s">
        <v>27</v>
      </c>
      <c r="K95" s="93" t="s">
        <v>26</v>
      </c>
      <c r="L95" s="93" t="s">
        <v>147</v>
      </c>
    </row>
    <row r="96" spans="2:12" ht="138" customHeight="1">
      <c r="B96" s="8">
        <v>80111604</v>
      </c>
      <c r="C96" s="27" t="s">
        <v>264</v>
      </c>
      <c r="D96" s="98" t="s">
        <v>228</v>
      </c>
      <c r="E96" s="93" t="s">
        <v>149</v>
      </c>
      <c r="F96" s="93" t="s">
        <v>265</v>
      </c>
      <c r="G96" s="93" t="s">
        <v>48</v>
      </c>
      <c r="H96" s="15">
        <v>191400000</v>
      </c>
      <c r="I96" s="19">
        <f t="shared" si="3"/>
        <v>191400000</v>
      </c>
      <c r="J96" s="93" t="s">
        <v>27</v>
      </c>
      <c r="K96" s="93" t="s">
        <v>26</v>
      </c>
      <c r="L96" s="93" t="s">
        <v>147</v>
      </c>
    </row>
    <row r="97" spans="2:12" ht="150">
      <c r="B97" s="8">
        <v>80131502</v>
      </c>
      <c r="C97" s="27" t="s">
        <v>150</v>
      </c>
      <c r="D97" s="98" t="s">
        <v>33</v>
      </c>
      <c r="E97" s="93" t="s">
        <v>133</v>
      </c>
      <c r="F97" s="93" t="s">
        <v>29</v>
      </c>
      <c r="G97" s="93" t="s">
        <v>48</v>
      </c>
      <c r="H97" s="15">
        <v>162400000</v>
      </c>
      <c r="I97" s="19">
        <f t="shared" si="3"/>
        <v>162400000</v>
      </c>
      <c r="J97" s="93" t="s">
        <v>27</v>
      </c>
      <c r="K97" s="93" t="s">
        <v>26</v>
      </c>
      <c r="L97" s="93" t="s">
        <v>147</v>
      </c>
    </row>
    <row r="98" spans="2:12" ht="90">
      <c r="B98" s="8">
        <v>81102702</v>
      </c>
      <c r="C98" s="27" t="s">
        <v>161</v>
      </c>
      <c r="D98" s="98" t="s">
        <v>126</v>
      </c>
      <c r="E98" s="93" t="s">
        <v>35</v>
      </c>
      <c r="F98" s="93" t="s">
        <v>29</v>
      </c>
      <c r="G98" s="93" t="s">
        <v>48</v>
      </c>
      <c r="H98" s="15">
        <v>60352000</v>
      </c>
      <c r="I98" s="19">
        <f t="shared" si="3"/>
        <v>60352000</v>
      </c>
      <c r="J98" s="93" t="s">
        <v>27</v>
      </c>
      <c r="K98" s="93" t="s">
        <v>26</v>
      </c>
      <c r="L98" s="93" t="s">
        <v>162</v>
      </c>
    </row>
    <row r="99" spans="2:12" ht="60">
      <c r="B99" s="93">
        <v>82101504</v>
      </c>
      <c r="C99" s="21" t="s">
        <v>163</v>
      </c>
      <c r="D99" s="93" t="s">
        <v>126</v>
      </c>
      <c r="E99" s="93" t="s">
        <v>164</v>
      </c>
      <c r="F99" s="93" t="s">
        <v>29</v>
      </c>
      <c r="G99" s="93" t="s">
        <v>48</v>
      </c>
      <c r="H99" s="14">
        <v>10072512</v>
      </c>
      <c r="I99" s="19">
        <f t="shared" si="3"/>
        <v>10072512</v>
      </c>
      <c r="J99" s="93" t="s">
        <v>27</v>
      </c>
      <c r="K99" s="93" t="s">
        <v>26</v>
      </c>
      <c r="L99" s="93" t="s">
        <v>106</v>
      </c>
    </row>
    <row r="100" spans="2:12" ht="60">
      <c r="B100" s="93">
        <v>84131603</v>
      </c>
      <c r="C100" s="21" t="s">
        <v>165</v>
      </c>
      <c r="D100" s="93" t="s">
        <v>126</v>
      </c>
      <c r="E100" s="93" t="s">
        <v>166</v>
      </c>
      <c r="F100" s="93" t="s">
        <v>167</v>
      </c>
      <c r="G100" s="93" t="s">
        <v>48</v>
      </c>
      <c r="H100" s="14">
        <v>18522862</v>
      </c>
      <c r="I100" s="19">
        <f t="shared" si="3"/>
        <v>18522862</v>
      </c>
      <c r="J100" s="93" t="s">
        <v>27</v>
      </c>
      <c r="K100" s="93" t="s">
        <v>26</v>
      </c>
      <c r="L100" s="93" t="s">
        <v>148</v>
      </c>
    </row>
    <row r="101" spans="2:12" ht="60">
      <c r="B101" s="93">
        <v>92121801</v>
      </c>
      <c r="C101" s="21" t="s">
        <v>174</v>
      </c>
      <c r="D101" s="93" t="s">
        <v>67</v>
      </c>
      <c r="E101" s="93" t="s">
        <v>175</v>
      </c>
      <c r="F101" s="93" t="s">
        <v>167</v>
      </c>
      <c r="G101" s="93" t="s">
        <v>48</v>
      </c>
      <c r="H101" s="14">
        <f>54276240-18762840</f>
        <v>35513400</v>
      </c>
      <c r="I101" s="19">
        <f t="shared" si="3"/>
        <v>35513400</v>
      </c>
      <c r="J101" s="93" t="s">
        <v>27</v>
      </c>
      <c r="K101" s="93" t="s">
        <v>26</v>
      </c>
      <c r="L101" s="93" t="s">
        <v>148</v>
      </c>
    </row>
    <row r="102" spans="2:12" ht="66.75" customHeight="1">
      <c r="B102" s="93" t="s">
        <v>75</v>
      </c>
      <c r="C102" s="13" t="s">
        <v>176</v>
      </c>
      <c r="D102" s="8" t="s">
        <v>67</v>
      </c>
      <c r="E102" s="8" t="s">
        <v>177</v>
      </c>
      <c r="F102" s="8" t="s">
        <v>30</v>
      </c>
      <c r="G102" s="93" t="s">
        <v>48</v>
      </c>
      <c r="H102" s="19">
        <f>33514350-25157</f>
        <v>33489193</v>
      </c>
      <c r="I102" s="19">
        <f t="shared" si="3"/>
        <v>33489193</v>
      </c>
      <c r="J102" s="93" t="s">
        <v>27</v>
      </c>
      <c r="K102" s="93" t="s">
        <v>26</v>
      </c>
      <c r="L102" s="8" t="s">
        <v>178</v>
      </c>
    </row>
    <row r="103" spans="2:12" ht="105">
      <c r="B103" s="93">
        <v>82101801</v>
      </c>
      <c r="C103" s="13" t="s">
        <v>182</v>
      </c>
      <c r="D103" s="8" t="s">
        <v>67</v>
      </c>
      <c r="E103" s="8" t="s">
        <v>133</v>
      </c>
      <c r="F103" s="8" t="s">
        <v>181</v>
      </c>
      <c r="G103" s="93" t="s">
        <v>48</v>
      </c>
      <c r="H103" s="19">
        <f>19956696-7828908</f>
        <v>12127788</v>
      </c>
      <c r="I103" s="19">
        <f t="shared" si="3"/>
        <v>12127788</v>
      </c>
      <c r="J103" s="93" t="s">
        <v>27</v>
      </c>
      <c r="K103" s="93" t="s">
        <v>26</v>
      </c>
      <c r="L103" s="93" t="s">
        <v>106</v>
      </c>
    </row>
    <row r="104" spans="2:12" ht="75">
      <c r="B104" s="23">
        <v>72153608</v>
      </c>
      <c r="C104" s="13" t="s">
        <v>183</v>
      </c>
      <c r="D104" s="8" t="s">
        <v>65</v>
      </c>
      <c r="E104" s="8" t="s">
        <v>133</v>
      </c>
      <c r="F104" s="8" t="s">
        <v>30</v>
      </c>
      <c r="G104" s="93" t="s">
        <v>48</v>
      </c>
      <c r="H104" s="19">
        <f>5200000-2010000</f>
        <v>3190000</v>
      </c>
      <c r="I104" s="19">
        <f t="shared" si="3"/>
        <v>3190000</v>
      </c>
      <c r="J104" s="23" t="s">
        <v>27</v>
      </c>
      <c r="K104" s="23" t="s">
        <v>26</v>
      </c>
      <c r="L104" s="23" t="s">
        <v>93</v>
      </c>
    </row>
    <row r="105" spans="2:12" ht="45">
      <c r="B105" s="93">
        <v>44101603</v>
      </c>
      <c r="C105" s="25" t="s">
        <v>190</v>
      </c>
      <c r="D105" s="98" t="s">
        <v>284</v>
      </c>
      <c r="E105" s="93" t="s">
        <v>299</v>
      </c>
      <c r="F105" s="8" t="s">
        <v>300</v>
      </c>
      <c r="G105" s="93" t="s">
        <v>48</v>
      </c>
      <c r="H105" s="14">
        <v>1976640</v>
      </c>
      <c r="I105" s="19">
        <f t="shared" si="3"/>
        <v>1976640</v>
      </c>
      <c r="J105" s="93" t="s">
        <v>27</v>
      </c>
      <c r="K105" s="93" t="s">
        <v>26</v>
      </c>
      <c r="L105" s="93" t="s">
        <v>189</v>
      </c>
    </row>
    <row r="106" spans="2:12" ht="60">
      <c r="B106" s="8">
        <v>84131603</v>
      </c>
      <c r="C106" s="58" t="s">
        <v>145</v>
      </c>
      <c r="D106" s="98" t="s">
        <v>191</v>
      </c>
      <c r="E106" s="93" t="s">
        <v>192</v>
      </c>
      <c r="F106" s="8" t="s">
        <v>50</v>
      </c>
      <c r="G106" s="93" t="s">
        <v>48</v>
      </c>
      <c r="H106" s="15">
        <v>3018932</v>
      </c>
      <c r="I106" s="19">
        <f t="shared" si="3"/>
        <v>3018932</v>
      </c>
      <c r="J106" s="93" t="s">
        <v>27</v>
      </c>
      <c r="K106" s="93" t="s">
        <v>26</v>
      </c>
      <c r="L106" s="93" t="s">
        <v>148</v>
      </c>
    </row>
    <row r="107" spans="2:12" ht="90">
      <c r="B107" s="55">
        <v>90121502</v>
      </c>
      <c r="C107" s="27" t="s">
        <v>246</v>
      </c>
      <c r="D107" s="99" t="s">
        <v>65</v>
      </c>
      <c r="E107" s="93" t="s">
        <v>193</v>
      </c>
      <c r="F107" s="8" t="s">
        <v>153</v>
      </c>
      <c r="G107" s="93" t="s">
        <v>48</v>
      </c>
      <c r="H107" s="15">
        <v>46763169</v>
      </c>
      <c r="I107" s="19">
        <v>46763169</v>
      </c>
      <c r="J107" s="93" t="s">
        <v>27</v>
      </c>
      <c r="K107" s="93" t="s">
        <v>26</v>
      </c>
      <c r="L107" s="8" t="s">
        <v>73</v>
      </c>
    </row>
    <row r="108" spans="2:12" ht="75">
      <c r="B108" s="56">
        <v>43231501</v>
      </c>
      <c r="C108" s="94" t="s">
        <v>247</v>
      </c>
      <c r="D108" s="57" t="s">
        <v>157</v>
      </c>
      <c r="E108" s="23" t="s">
        <v>133</v>
      </c>
      <c r="F108" s="21" t="s">
        <v>29</v>
      </c>
      <c r="G108" s="93" t="s">
        <v>48</v>
      </c>
      <c r="H108" s="49">
        <v>22000000</v>
      </c>
      <c r="I108" s="49">
        <f>H108</f>
        <v>22000000</v>
      </c>
      <c r="J108" s="19" t="s">
        <v>27</v>
      </c>
      <c r="K108" s="23" t="s">
        <v>26</v>
      </c>
      <c r="L108" s="93" t="s">
        <v>93</v>
      </c>
    </row>
    <row r="109" spans="2:12" ht="75">
      <c r="B109" s="100">
        <v>72103301</v>
      </c>
      <c r="C109" s="70" t="s">
        <v>248</v>
      </c>
      <c r="D109" s="71" t="s">
        <v>157</v>
      </c>
      <c r="E109" s="72" t="s">
        <v>133</v>
      </c>
      <c r="F109" s="65" t="s">
        <v>30</v>
      </c>
      <c r="G109" s="66" t="s">
        <v>48</v>
      </c>
      <c r="H109" s="73">
        <f>13102648+1896796</f>
        <v>14999444</v>
      </c>
      <c r="I109" s="73">
        <f>H109</f>
        <v>14999444</v>
      </c>
      <c r="J109" s="74" t="s">
        <v>27</v>
      </c>
      <c r="K109" s="72" t="s">
        <v>26</v>
      </c>
      <c r="L109" s="66" t="s">
        <v>93</v>
      </c>
    </row>
    <row r="110" spans="2:12" ht="75">
      <c r="B110" s="56">
        <v>72101509</v>
      </c>
      <c r="C110" s="94" t="s">
        <v>249</v>
      </c>
      <c r="D110" s="57" t="s">
        <v>157</v>
      </c>
      <c r="E110" s="23" t="s">
        <v>89</v>
      </c>
      <c r="F110" s="8" t="s">
        <v>30</v>
      </c>
      <c r="G110" s="93" t="s">
        <v>48</v>
      </c>
      <c r="H110" s="49">
        <v>19972118</v>
      </c>
      <c r="I110" s="49">
        <f>H110</f>
        <v>19972118</v>
      </c>
      <c r="J110" s="19" t="s">
        <v>27</v>
      </c>
      <c r="K110" s="23" t="s">
        <v>26</v>
      </c>
      <c r="L110" s="93" t="s">
        <v>93</v>
      </c>
    </row>
    <row r="111" spans="2:12" ht="79.5" customHeight="1">
      <c r="B111" s="56">
        <v>60105704</v>
      </c>
      <c r="C111" s="101" t="s">
        <v>250</v>
      </c>
      <c r="D111" s="57" t="s">
        <v>157</v>
      </c>
      <c r="E111" s="23" t="s">
        <v>133</v>
      </c>
      <c r="F111" s="8" t="s">
        <v>30</v>
      </c>
      <c r="G111" s="93" t="s">
        <v>48</v>
      </c>
      <c r="H111" s="49">
        <v>33135200</v>
      </c>
      <c r="I111" s="49">
        <f>H111</f>
        <v>33135200</v>
      </c>
      <c r="J111" s="19" t="s">
        <v>27</v>
      </c>
      <c r="K111" s="23" t="s">
        <v>26</v>
      </c>
      <c r="L111" s="8" t="s">
        <v>73</v>
      </c>
    </row>
    <row r="112" spans="2:12" ht="75">
      <c r="B112" s="56" t="s">
        <v>199</v>
      </c>
      <c r="C112" s="101" t="s">
        <v>251</v>
      </c>
      <c r="D112" s="57" t="s">
        <v>157</v>
      </c>
      <c r="E112" s="23" t="s">
        <v>122</v>
      </c>
      <c r="F112" s="8" t="s">
        <v>30</v>
      </c>
      <c r="G112" s="93" t="s">
        <v>48</v>
      </c>
      <c r="H112" s="50">
        <v>28989822</v>
      </c>
      <c r="I112" s="50">
        <f>+H112</f>
        <v>28989822</v>
      </c>
      <c r="J112" s="23" t="s">
        <v>27</v>
      </c>
      <c r="K112" s="23" t="s">
        <v>26</v>
      </c>
      <c r="L112" s="23" t="s">
        <v>200</v>
      </c>
    </row>
    <row r="113" spans="2:12" ht="195">
      <c r="B113" s="56" t="s">
        <v>199</v>
      </c>
      <c r="C113" s="101" t="s">
        <v>252</v>
      </c>
      <c r="D113" s="57" t="s">
        <v>157</v>
      </c>
      <c r="E113" s="23" t="s">
        <v>122</v>
      </c>
      <c r="F113" s="8" t="s">
        <v>30</v>
      </c>
      <c r="G113" s="93" t="s">
        <v>48</v>
      </c>
      <c r="H113" s="50">
        <v>682933926</v>
      </c>
      <c r="I113" s="50">
        <v>682933926</v>
      </c>
      <c r="J113" s="23" t="s">
        <v>27</v>
      </c>
      <c r="K113" s="23" t="s">
        <v>26</v>
      </c>
      <c r="L113" s="23" t="s">
        <v>201</v>
      </c>
    </row>
    <row r="114" spans="1:12" ht="157.5" customHeight="1">
      <c r="A114" s="52"/>
      <c r="B114" s="93">
        <v>84131601</v>
      </c>
      <c r="C114" s="60" t="s">
        <v>204</v>
      </c>
      <c r="D114" s="48" t="s">
        <v>157</v>
      </c>
      <c r="E114" s="48" t="s">
        <v>205</v>
      </c>
      <c r="F114" s="93" t="s">
        <v>202</v>
      </c>
      <c r="G114" s="93" t="s">
        <v>48</v>
      </c>
      <c r="H114" s="15">
        <f>49557105-6557105</f>
        <v>43000000</v>
      </c>
      <c r="I114" s="15">
        <f>(H114)</f>
        <v>43000000</v>
      </c>
      <c r="J114" s="93" t="s">
        <v>27</v>
      </c>
      <c r="K114" s="93" t="s">
        <v>26</v>
      </c>
      <c r="L114" s="93" t="s">
        <v>73</v>
      </c>
    </row>
    <row r="115" spans="2:12" ht="45">
      <c r="B115" s="93">
        <v>43233201</v>
      </c>
      <c r="C115" s="60" t="s">
        <v>253</v>
      </c>
      <c r="D115" s="48" t="s">
        <v>228</v>
      </c>
      <c r="E115" s="48" t="s">
        <v>254</v>
      </c>
      <c r="F115" s="93" t="s">
        <v>30</v>
      </c>
      <c r="G115" s="93" t="s">
        <v>48</v>
      </c>
      <c r="H115" s="15">
        <f>13613280-1781280</f>
        <v>11832000</v>
      </c>
      <c r="I115" s="15">
        <f>+H115</f>
        <v>11832000</v>
      </c>
      <c r="J115" s="93" t="s">
        <v>27</v>
      </c>
      <c r="K115" s="93" t="s">
        <v>26</v>
      </c>
      <c r="L115" s="93" t="s">
        <v>240</v>
      </c>
    </row>
    <row r="116" spans="2:12" ht="105">
      <c r="B116" s="93" t="s">
        <v>214</v>
      </c>
      <c r="C116" s="54" t="s">
        <v>215</v>
      </c>
      <c r="D116" s="48" t="s">
        <v>157</v>
      </c>
      <c r="E116" s="48" t="s">
        <v>216</v>
      </c>
      <c r="F116" s="93" t="s">
        <v>202</v>
      </c>
      <c r="G116" s="93" t="s">
        <v>48</v>
      </c>
      <c r="H116" s="15">
        <f>2250000000-760000</f>
        <v>2249240000</v>
      </c>
      <c r="I116" s="15">
        <f>+H116</f>
        <v>2249240000</v>
      </c>
      <c r="J116" s="93" t="s">
        <v>27</v>
      </c>
      <c r="K116" s="93" t="s">
        <v>26</v>
      </c>
      <c r="L116" s="93" t="s">
        <v>203</v>
      </c>
    </row>
    <row r="117" spans="2:12" ht="178.5" customHeight="1">
      <c r="B117" s="93" t="s">
        <v>294</v>
      </c>
      <c r="C117" s="54" t="s">
        <v>217</v>
      </c>
      <c r="D117" s="48" t="s">
        <v>157</v>
      </c>
      <c r="E117" s="48" t="s">
        <v>216</v>
      </c>
      <c r="F117" s="93" t="s">
        <v>202</v>
      </c>
      <c r="G117" s="93" t="s">
        <v>48</v>
      </c>
      <c r="H117" s="15">
        <f>10880000000-2597130</f>
        <v>10877402870</v>
      </c>
      <c r="I117" s="15">
        <f>+H117</f>
        <v>10877402870</v>
      </c>
      <c r="J117" s="93" t="s">
        <v>27</v>
      </c>
      <c r="K117" s="93" t="s">
        <v>26</v>
      </c>
      <c r="L117" s="93" t="s">
        <v>203</v>
      </c>
    </row>
    <row r="118" spans="2:12" ht="120">
      <c r="B118" s="93" t="s">
        <v>218</v>
      </c>
      <c r="C118" s="54" t="s">
        <v>219</v>
      </c>
      <c r="D118" s="48" t="s">
        <v>157</v>
      </c>
      <c r="E118" s="48" t="s">
        <v>216</v>
      </c>
      <c r="F118" s="93" t="s">
        <v>202</v>
      </c>
      <c r="G118" s="93" t="s">
        <v>48</v>
      </c>
      <c r="H118" s="15">
        <v>17677612869</v>
      </c>
      <c r="I118" s="15">
        <v>17677612869</v>
      </c>
      <c r="J118" s="93" t="s">
        <v>27</v>
      </c>
      <c r="K118" s="93" t="s">
        <v>26</v>
      </c>
      <c r="L118" s="93" t="s">
        <v>203</v>
      </c>
    </row>
    <row r="119" spans="2:12" ht="135">
      <c r="B119" s="93" t="s">
        <v>220</v>
      </c>
      <c r="C119" s="54" t="s">
        <v>221</v>
      </c>
      <c r="D119" s="48" t="s">
        <v>157</v>
      </c>
      <c r="E119" s="48" t="s">
        <v>216</v>
      </c>
      <c r="F119" s="93" t="s">
        <v>202</v>
      </c>
      <c r="G119" s="93" t="s">
        <v>48</v>
      </c>
      <c r="H119" s="15">
        <f>90806896240-2233517860</f>
        <v>88573378380</v>
      </c>
      <c r="I119" s="15">
        <f>+H119</f>
        <v>88573378380</v>
      </c>
      <c r="J119" s="93" t="s">
        <v>27</v>
      </c>
      <c r="K119" s="93" t="s">
        <v>26</v>
      </c>
      <c r="L119" s="93" t="s">
        <v>203</v>
      </c>
    </row>
    <row r="120" spans="2:12" ht="120">
      <c r="B120" s="93">
        <v>82101802</v>
      </c>
      <c r="C120" s="54" t="s">
        <v>222</v>
      </c>
      <c r="D120" s="48" t="s">
        <v>157</v>
      </c>
      <c r="E120" s="48" t="s">
        <v>223</v>
      </c>
      <c r="F120" s="93" t="s">
        <v>202</v>
      </c>
      <c r="G120" s="93" t="s">
        <v>48</v>
      </c>
      <c r="H120" s="15">
        <v>1970747131</v>
      </c>
      <c r="I120" s="15">
        <v>1970747131</v>
      </c>
      <c r="J120" s="93" t="s">
        <v>27</v>
      </c>
      <c r="K120" s="93" t="s">
        <v>27</v>
      </c>
      <c r="L120" s="93" t="s">
        <v>106</v>
      </c>
    </row>
    <row r="121" spans="2:12" ht="120">
      <c r="B121" s="93">
        <v>90121502</v>
      </c>
      <c r="C121" s="54" t="s">
        <v>224</v>
      </c>
      <c r="D121" s="48" t="s">
        <v>157</v>
      </c>
      <c r="E121" s="48" t="s">
        <v>225</v>
      </c>
      <c r="F121" s="93" t="s">
        <v>202</v>
      </c>
      <c r="G121" s="93" t="s">
        <v>48</v>
      </c>
      <c r="H121" s="15">
        <v>300000000</v>
      </c>
      <c r="I121" s="15">
        <f>(H121)</f>
        <v>300000000</v>
      </c>
      <c r="J121" s="93" t="s">
        <v>27</v>
      </c>
      <c r="K121" s="93" t="s">
        <v>26</v>
      </c>
      <c r="L121" s="93" t="s">
        <v>73</v>
      </c>
    </row>
    <row r="122" spans="2:12" ht="75">
      <c r="B122" s="93" t="s">
        <v>226</v>
      </c>
      <c r="C122" s="54" t="s">
        <v>227</v>
      </c>
      <c r="D122" s="48" t="s">
        <v>228</v>
      </c>
      <c r="E122" s="48" t="s">
        <v>115</v>
      </c>
      <c r="F122" s="93" t="s">
        <v>229</v>
      </c>
      <c r="G122" s="93" t="s">
        <v>48</v>
      </c>
      <c r="H122" s="15">
        <f>690000000-220000000</f>
        <v>470000000</v>
      </c>
      <c r="I122" s="15">
        <f>(H122)</f>
        <v>470000000</v>
      </c>
      <c r="J122" s="93" t="s">
        <v>27</v>
      </c>
      <c r="K122" s="93" t="s">
        <v>26</v>
      </c>
      <c r="L122" s="93" t="s">
        <v>73</v>
      </c>
    </row>
    <row r="123" spans="2:12" ht="75">
      <c r="B123" s="93">
        <v>80131502</v>
      </c>
      <c r="C123" s="54" t="s">
        <v>230</v>
      </c>
      <c r="D123" s="48" t="s">
        <v>157</v>
      </c>
      <c r="E123" s="48" t="s">
        <v>115</v>
      </c>
      <c r="F123" s="93" t="s">
        <v>202</v>
      </c>
      <c r="G123" s="93" t="s">
        <v>48</v>
      </c>
      <c r="H123" s="15">
        <v>1307534847</v>
      </c>
      <c r="I123" s="15">
        <v>1307534847</v>
      </c>
      <c r="J123" s="93" t="s">
        <v>27</v>
      </c>
      <c r="K123" s="93" t="s">
        <v>26</v>
      </c>
      <c r="L123" s="93" t="s">
        <v>231</v>
      </c>
    </row>
    <row r="124" spans="2:12" ht="105">
      <c r="B124" s="93" t="s">
        <v>232</v>
      </c>
      <c r="C124" s="54" t="s">
        <v>233</v>
      </c>
      <c r="D124" s="48" t="s">
        <v>157</v>
      </c>
      <c r="E124" s="48" t="s">
        <v>234</v>
      </c>
      <c r="F124" s="93" t="s">
        <v>202</v>
      </c>
      <c r="G124" s="93" t="s">
        <v>48</v>
      </c>
      <c r="H124" s="15">
        <v>89534490530</v>
      </c>
      <c r="I124" s="15">
        <f>+H124</f>
        <v>89534490530</v>
      </c>
      <c r="J124" s="93" t="s">
        <v>27</v>
      </c>
      <c r="K124" s="93" t="s">
        <v>26</v>
      </c>
      <c r="L124" s="93" t="s">
        <v>235</v>
      </c>
    </row>
    <row r="125" spans="2:12" ht="105">
      <c r="B125" s="93">
        <v>86101705</v>
      </c>
      <c r="C125" s="54" t="s">
        <v>236</v>
      </c>
      <c r="D125" s="48" t="s">
        <v>157</v>
      </c>
      <c r="E125" s="48" t="s">
        <v>237</v>
      </c>
      <c r="F125" s="93" t="s">
        <v>202</v>
      </c>
      <c r="G125" s="93" t="s">
        <v>48</v>
      </c>
      <c r="H125" s="15">
        <f>593000000-66578</f>
        <v>592933422</v>
      </c>
      <c r="I125" s="15">
        <f>+H125</f>
        <v>592933422</v>
      </c>
      <c r="J125" s="93" t="s">
        <v>27</v>
      </c>
      <c r="K125" s="93" t="s">
        <v>26</v>
      </c>
      <c r="L125" s="93" t="s">
        <v>238</v>
      </c>
    </row>
    <row r="126" spans="2:12" ht="75">
      <c r="B126" s="93">
        <v>80161500</v>
      </c>
      <c r="C126" s="54" t="s">
        <v>239</v>
      </c>
      <c r="D126" s="48" t="s">
        <v>157</v>
      </c>
      <c r="E126" s="48" t="s">
        <v>70</v>
      </c>
      <c r="F126" s="93" t="s">
        <v>29</v>
      </c>
      <c r="G126" s="93" t="s">
        <v>48</v>
      </c>
      <c r="H126" s="15">
        <v>2332815714.31</v>
      </c>
      <c r="I126" s="15">
        <f>+H126</f>
        <v>2332815714.31</v>
      </c>
      <c r="J126" s="93" t="s">
        <v>27</v>
      </c>
      <c r="K126" s="93" t="s">
        <v>26</v>
      </c>
      <c r="L126" s="93" t="s">
        <v>240</v>
      </c>
    </row>
    <row r="127" spans="2:12" ht="90.75" customHeight="1">
      <c r="B127" s="93">
        <v>44122003</v>
      </c>
      <c r="C127" s="54" t="s">
        <v>245</v>
      </c>
      <c r="D127" s="48" t="s">
        <v>157</v>
      </c>
      <c r="E127" s="48" t="s">
        <v>115</v>
      </c>
      <c r="F127" s="93" t="s">
        <v>30</v>
      </c>
      <c r="G127" s="93" t="s">
        <v>48</v>
      </c>
      <c r="H127" s="15">
        <f>40776891-7160091</f>
        <v>33616800</v>
      </c>
      <c r="I127" s="15">
        <f>(H127)</f>
        <v>33616800</v>
      </c>
      <c r="J127" s="93" t="s">
        <v>27</v>
      </c>
      <c r="K127" s="93" t="s">
        <v>26</v>
      </c>
      <c r="L127" s="93" t="s">
        <v>73</v>
      </c>
    </row>
    <row r="128" spans="2:12" ht="57">
      <c r="B128" s="102" t="s">
        <v>267</v>
      </c>
      <c r="C128" s="103" t="s">
        <v>352</v>
      </c>
      <c r="D128" s="104" t="s">
        <v>228</v>
      </c>
      <c r="E128" s="105" t="s">
        <v>70</v>
      </c>
      <c r="F128" s="106" t="s">
        <v>268</v>
      </c>
      <c r="G128" s="93" t="s">
        <v>48</v>
      </c>
      <c r="H128" s="61">
        <v>267773235</v>
      </c>
      <c r="I128" s="61">
        <f>+H128</f>
        <v>267773235</v>
      </c>
      <c r="J128" s="106" t="s">
        <v>27</v>
      </c>
      <c r="K128" s="107" t="s">
        <v>26</v>
      </c>
      <c r="L128" s="106" t="s">
        <v>269</v>
      </c>
    </row>
    <row r="129" spans="2:12" ht="85.5">
      <c r="B129" s="102">
        <v>81102702</v>
      </c>
      <c r="C129" s="103" t="s">
        <v>353</v>
      </c>
      <c r="D129" s="104" t="s">
        <v>228</v>
      </c>
      <c r="E129" s="105" t="s">
        <v>70</v>
      </c>
      <c r="F129" s="106" t="s">
        <v>268</v>
      </c>
      <c r="G129" s="93" t="s">
        <v>48</v>
      </c>
      <c r="H129" s="61">
        <v>30000000</v>
      </c>
      <c r="I129" s="61">
        <f>+H129</f>
        <v>30000000</v>
      </c>
      <c r="J129" s="106" t="s">
        <v>27</v>
      </c>
      <c r="K129" s="107" t="s">
        <v>26</v>
      </c>
      <c r="L129" s="106" t="s">
        <v>269</v>
      </c>
    </row>
    <row r="130" spans="2:12" ht="114">
      <c r="B130" s="102">
        <v>90111601</v>
      </c>
      <c r="C130" s="103" t="s">
        <v>354</v>
      </c>
      <c r="D130" s="104" t="s">
        <v>228</v>
      </c>
      <c r="E130" s="105" t="s">
        <v>270</v>
      </c>
      <c r="F130" s="106" t="s">
        <v>268</v>
      </c>
      <c r="G130" s="93" t="s">
        <v>48</v>
      </c>
      <c r="H130" s="61">
        <v>1600000000</v>
      </c>
      <c r="I130" s="61">
        <f>+H130</f>
        <v>1600000000</v>
      </c>
      <c r="J130" s="106" t="s">
        <v>27</v>
      </c>
      <c r="K130" s="107" t="s">
        <v>26</v>
      </c>
      <c r="L130" s="106" t="s">
        <v>271</v>
      </c>
    </row>
    <row r="131" spans="2:12" ht="71.25">
      <c r="B131" s="102">
        <v>78111502</v>
      </c>
      <c r="C131" s="103" t="s">
        <v>355</v>
      </c>
      <c r="D131" s="104" t="s">
        <v>228</v>
      </c>
      <c r="E131" s="107" t="s">
        <v>272</v>
      </c>
      <c r="F131" s="106" t="s">
        <v>268</v>
      </c>
      <c r="G131" s="93" t="s">
        <v>48</v>
      </c>
      <c r="H131" s="62">
        <f>165000000+75188790</f>
        <v>240188790</v>
      </c>
      <c r="I131" s="62">
        <f>+H131</f>
        <v>240188790</v>
      </c>
      <c r="J131" s="107" t="s">
        <v>27</v>
      </c>
      <c r="K131" s="107" t="s">
        <v>26</v>
      </c>
      <c r="L131" s="107" t="s">
        <v>273</v>
      </c>
    </row>
    <row r="132" spans="2:12" ht="132" customHeight="1">
      <c r="B132" s="102">
        <v>80131502</v>
      </c>
      <c r="C132" s="108" t="s">
        <v>150</v>
      </c>
      <c r="D132" s="104" t="s">
        <v>228</v>
      </c>
      <c r="E132" s="107" t="s">
        <v>272</v>
      </c>
      <c r="F132" s="106" t="s">
        <v>268</v>
      </c>
      <c r="G132" s="93" t="s">
        <v>48</v>
      </c>
      <c r="H132" s="61">
        <v>287600000</v>
      </c>
      <c r="I132" s="61">
        <v>287600000</v>
      </c>
      <c r="J132" s="106" t="s">
        <v>274</v>
      </c>
      <c r="K132" s="107" t="s">
        <v>26</v>
      </c>
      <c r="L132" s="106" t="s">
        <v>275</v>
      </c>
    </row>
    <row r="133" spans="2:12" ht="57">
      <c r="B133" s="102">
        <v>72101507</v>
      </c>
      <c r="C133" s="108" t="s">
        <v>276</v>
      </c>
      <c r="D133" s="104" t="s">
        <v>277</v>
      </c>
      <c r="E133" s="105" t="s">
        <v>133</v>
      </c>
      <c r="F133" s="106" t="s">
        <v>278</v>
      </c>
      <c r="G133" s="93" t="s">
        <v>48</v>
      </c>
      <c r="H133" s="61">
        <v>19973036</v>
      </c>
      <c r="I133" s="61">
        <f>+H133</f>
        <v>19973036</v>
      </c>
      <c r="J133" s="106" t="s">
        <v>27</v>
      </c>
      <c r="K133" s="107" t="s">
        <v>26</v>
      </c>
      <c r="L133" s="106" t="s">
        <v>279</v>
      </c>
    </row>
    <row r="134" spans="2:12" ht="57">
      <c r="B134" s="102">
        <v>72101509</v>
      </c>
      <c r="C134" s="108" t="s">
        <v>280</v>
      </c>
      <c r="D134" s="104" t="s">
        <v>277</v>
      </c>
      <c r="E134" s="105" t="s">
        <v>144</v>
      </c>
      <c r="F134" s="106" t="s">
        <v>278</v>
      </c>
      <c r="G134" s="93" t="s">
        <v>48</v>
      </c>
      <c r="H134" s="61">
        <v>10000000</v>
      </c>
      <c r="I134" s="61">
        <f>+H134</f>
        <v>10000000</v>
      </c>
      <c r="J134" s="106" t="s">
        <v>27</v>
      </c>
      <c r="K134" s="107" t="s">
        <v>26</v>
      </c>
      <c r="L134" s="106" t="s">
        <v>279</v>
      </c>
    </row>
    <row r="135" spans="2:12" ht="71.25">
      <c r="B135" s="102">
        <v>76121500</v>
      </c>
      <c r="C135" s="108" t="s">
        <v>281</v>
      </c>
      <c r="D135" s="104" t="s">
        <v>228</v>
      </c>
      <c r="E135" s="105" t="s">
        <v>70</v>
      </c>
      <c r="F135" s="106" t="s">
        <v>278</v>
      </c>
      <c r="G135" s="93" t="s">
        <v>48</v>
      </c>
      <c r="H135" s="61">
        <f>40000000-15182040</f>
        <v>24817960</v>
      </c>
      <c r="I135" s="61">
        <f>+H135</f>
        <v>24817960</v>
      </c>
      <c r="J135" s="106" t="s">
        <v>27</v>
      </c>
      <c r="K135" s="107" t="s">
        <v>26</v>
      </c>
      <c r="L135" s="106" t="s">
        <v>282</v>
      </c>
    </row>
    <row r="136" spans="2:12" ht="57">
      <c r="B136" s="109">
        <v>43221500</v>
      </c>
      <c r="C136" s="110" t="s">
        <v>283</v>
      </c>
      <c r="D136" s="111" t="s">
        <v>284</v>
      </c>
      <c r="E136" s="112" t="s">
        <v>89</v>
      </c>
      <c r="F136" s="106" t="s">
        <v>278</v>
      </c>
      <c r="G136" s="93" t="s">
        <v>48</v>
      </c>
      <c r="H136" s="63">
        <v>29636300</v>
      </c>
      <c r="I136" s="63">
        <f>+H136</f>
        <v>29636300</v>
      </c>
      <c r="J136" s="113" t="s">
        <v>27</v>
      </c>
      <c r="K136" s="107" t="s">
        <v>26</v>
      </c>
      <c r="L136" s="113" t="s">
        <v>285</v>
      </c>
    </row>
    <row r="137" spans="2:12" ht="45">
      <c r="B137" s="102">
        <v>72101509</v>
      </c>
      <c r="C137" s="108" t="s">
        <v>286</v>
      </c>
      <c r="D137" s="104" t="s">
        <v>277</v>
      </c>
      <c r="E137" s="105" t="s">
        <v>133</v>
      </c>
      <c r="F137" s="106" t="s">
        <v>278</v>
      </c>
      <c r="G137" s="93" t="s">
        <v>48</v>
      </c>
      <c r="H137" s="61">
        <v>182000000</v>
      </c>
      <c r="I137" s="61">
        <f>+H137</f>
        <v>182000000</v>
      </c>
      <c r="J137" s="106" t="s">
        <v>27</v>
      </c>
      <c r="K137" s="107" t="s">
        <v>26</v>
      </c>
      <c r="L137" s="106" t="s">
        <v>287</v>
      </c>
    </row>
    <row r="138" spans="2:12" ht="45">
      <c r="B138" s="102">
        <v>72101500</v>
      </c>
      <c r="C138" s="114" t="s">
        <v>288</v>
      </c>
      <c r="D138" s="104" t="s">
        <v>284</v>
      </c>
      <c r="E138" s="105" t="s">
        <v>89</v>
      </c>
      <c r="F138" s="106" t="s">
        <v>278</v>
      </c>
      <c r="G138" s="93" t="s">
        <v>48</v>
      </c>
      <c r="H138" s="61">
        <v>118000000</v>
      </c>
      <c r="I138" s="61">
        <v>118000000</v>
      </c>
      <c r="J138" s="106" t="s">
        <v>27</v>
      </c>
      <c r="K138" s="107" t="s">
        <v>26</v>
      </c>
      <c r="L138" s="106" t="s">
        <v>289</v>
      </c>
    </row>
    <row r="139" spans="2:12" ht="45">
      <c r="B139" s="102">
        <v>46171600</v>
      </c>
      <c r="C139" s="103" t="s">
        <v>290</v>
      </c>
      <c r="D139" s="104" t="s">
        <v>284</v>
      </c>
      <c r="E139" s="105" t="s">
        <v>133</v>
      </c>
      <c r="F139" s="106" t="s">
        <v>278</v>
      </c>
      <c r="G139" s="93" t="s">
        <v>48</v>
      </c>
      <c r="H139" s="61">
        <v>50000000</v>
      </c>
      <c r="I139" s="61">
        <v>50000000</v>
      </c>
      <c r="J139" s="106" t="s">
        <v>27</v>
      </c>
      <c r="K139" s="107" t="s">
        <v>26</v>
      </c>
      <c r="L139" s="106" t="s">
        <v>231</v>
      </c>
    </row>
    <row r="140" spans="2:12" ht="57">
      <c r="B140" s="102">
        <v>45121800</v>
      </c>
      <c r="C140" s="115" t="s">
        <v>291</v>
      </c>
      <c r="D140" s="104" t="s">
        <v>292</v>
      </c>
      <c r="E140" s="105" t="s">
        <v>89</v>
      </c>
      <c r="F140" s="106" t="s">
        <v>278</v>
      </c>
      <c r="G140" s="23" t="s">
        <v>48</v>
      </c>
      <c r="H140" s="61">
        <v>37074180</v>
      </c>
      <c r="I140" s="61">
        <f>+H140</f>
        <v>37074180</v>
      </c>
      <c r="J140" s="106" t="s">
        <v>27</v>
      </c>
      <c r="K140" s="106" t="s">
        <v>26</v>
      </c>
      <c r="L140" s="113" t="s">
        <v>285</v>
      </c>
    </row>
    <row r="141" spans="2:12" ht="125.25" customHeight="1">
      <c r="B141" s="93" t="s">
        <v>218</v>
      </c>
      <c r="C141" s="54" t="s">
        <v>293</v>
      </c>
      <c r="D141" s="48" t="s">
        <v>228</v>
      </c>
      <c r="E141" s="48" t="s">
        <v>216</v>
      </c>
      <c r="F141" s="93" t="s">
        <v>153</v>
      </c>
      <c r="G141" s="93" t="s">
        <v>48</v>
      </c>
      <c r="H141" s="15">
        <v>65423605</v>
      </c>
      <c r="I141" s="15">
        <f>+H141</f>
        <v>65423605</v>
      </c>
      <c r="J141" s="93" t="s">
        <v>27</v>
      </c>
      <c r="K141" s="93" t="s">
        <v>26</v>
      </c>
      <c r="L141" s="93" t="s">
        <v>203</v>
      </c>
    </row>
    <row r="142" spans="2:12" ht="135.75" customHeight="1">
      <c r="B142" s="93">
        <v>81112205</v>
      </c>
      <c r="C142" s="21" t="s">
        <v>298</v>
      </c>
      <c r="D142" s="22" t="s">
        <v>228</v>
      </c>
      <c r="E142" s="93" t="s">
        <v>295</v>
      </c>
      <c r="F142" s="93" t="s">
        <v>153</v>
      </c>
      <c r="G142" s="93" t="s">
        <v>48</v>
      </c>
      <c r="H142" s="14">
        <v>4011910624</v>
      </c>
      <c r="I142" s="19">
        <f>+H142</f>
        <v>4011910624</v>
      </c>
      <c r="J142" s="93" t="s">
        <v>27</v>
      </c>
      <c r="K142" s="93" t="s">
        <v>26</v>
      </c>
      <c r="L142" s="8" t="s">
        <v>296</v>
      </c>
    </row>
    <row r="143" spans="2:12" ht="122.25" customHeight="1">
      <c r="B143" s="55">
        <v>90121502</v>
      </c>
      <c r="C143" s="27" t="s">
        <v>297</v>
      </c>
      <c r="D143" s="99" t="s">
        <v>228</v>
      </c>
      <c r="E143" s="93" t="s">
        <v>70</v>
      </c>
      <c r="F143" s="8" t="s">
        <v>153</v>
      </c>
      <c r="G143" s="93" t="s">
        <v>48</v>
      </c>
      <c r="H143" s="15">
        <v>50000000</v>
      </c>
      <c r="I143" s="19">
        <f>+H143</f>
        <v>50000000</v>
      </c>
      <c r="J143" s="93" t="s">
        <v>27</v>
      </c>
      <c r="K143" s="93" t="s">
        <v>26</v>
      </c>
      <c r="L143" s="8" t="s">
        <v>73</v>
      </c>
    </row>
    <row r="144" spans="2:12" ht="133.5" customHeight="1">
      <c r="B144" s="93">
        <v>44103103</v>
      </c>
      <c r="C144" s="94" t="s">
        <v>301</v>
      </c>
      <c r="D144" s="93" t="s">
        <v>284</v>
      </c>
      <c r="E144" s="93" t="s">
        <v>133</v>
      </c>
      <c r="F144" s="93" t="s">
        <v>153</v>
      </c>
      <c r="G144" s="93" t="s">
        <v>48</v>
      </c>
      <c r="H144" s="15">
        <f>300000000-216118440</f>
        <v>83881560</v>
      </c>
      <c r="I144" s="19">
        <f>+H144</f>
        <v>83881560</v>
      </c>
      <c r="J144" s="93" t="s">
        <v>66</v>
      </c>
      <c r="K144" s="93" t="s">
        <v>26</v>
      </c>
      <c r="L144" s="93" t="s">
        <v>86</v>
      </c>
    </row>
    <row r="145" spans="2:12" ht="131.25" customHeight="1">
      <c r="B145" s="8">
        <v>76111501</v>
      </c>
      <c r="C145" s="101" t="s">
        <v>303</v>
      </c>
      <c r="D145" s="8" t="s">
        <v>284</v>
      </c>
      <c r="E145" s="8" t="s">
        <v>304</v>
      </c>
      <c r="F145" s="8" t="s">
        <v>305</v>
      </c>
      <c r="G145" s="93" t="s">
        <v>48</v>
      </c>
      <c r="H145" s="19">
        <v>12423835</v>
      </c>
      <c r="I145" s="19">
        <v>12423835</v>
      </c>
      <c r="J145" s="93" t="s">
        <v>27</v>
      </c>
      <c r="K145" s="93" t="s">
        <v>26</v>
      </c>
      <c r="L145" s="8" t="s">
        <v>60</v>
      </c>
    </row>
    <row r="146" spans="2:12" ht="105">
      <c r="B146" s="116" t="s">
        <v>220</v>
      </c>
      <c r="C146" s="64" t="s">
        <v>306</v>
      </c>
      <c r="D146" s="117" t="s">
        <v>307</v>
      </c>
      <c r="E146" s="93" t="s">
        <v>308</v>
      </c>
      <c r="F146" s="93" t="s">
        <v>202</v>
      </c>
      <c r="G146" s="93" t="s">
        <v>48</v>
      </c>
      <c r="H146" s="59">
        <v>1705280753</v>
      </c>
      <c r="I146" s="59">
        <f>H146</f>
        <v>1705280753</v>
      </c>
      <c r="J146" s="93" t="s">
        <v>27</v>
      </c>
      <c r="K146" s="93" t="s">
        <v>26</v>
      </c>
      <c r="L146" s="93" t="s">
        <v>203</v>
      </c>
    </row>
    <row r="147" spans="2:12" ht="75">
      <c r="B147" s="116">
        <v>82101802</v>
      </c>
      <c r="C147" s="64" t="s">
        <v>309</v>
      </c>
      <c r="D147" s="117" t="s">
        <v>310</v>
      </c>
      <c r="E147" s="93" t="s">
        <v>311</v>
      </c>
      <c r="F147" s="93" t="s">
        <v>202</v>
      </c>
      <c r="G147" s="93" t="s">
        <v>48</v>
      </c>
      <c r="H147" s="59">
        <v>63664430</v>
      </c>
      <c r="I147" s="59">
        <v>63664430</v>
      </c>
      <c r="J147" s="93" t="s">
        <v>27</v>
      </c>
      <c r="K147" s="93" t="s">
        <v>26</v>
      </c>
      <c r="L147" s="93" t="s">
        <v>106</v>
      </c>
    </row>
    <row r="148" spans="2:12" ht="105">
      <c r="B148" s="116" t="s">
        <v>232</v>
      </c>
      <c r="C148" s="64" t="s">
        <v>312</v>
      </c>
      <c r="D148" s="117" t="s">
        <v>313</v>
      </c>
      <c r="E148" s="93" t="s">
        <v>314</v>
      </c>
      <c r="F148" s="93" t="s">
        <v>202</v>
      </c>
      <c r="G148" s="93" t="s">
        <v>48</v>
      </c>
      <c r="H148" s="59">
        <v>4812647398</v>
      </c>
      <c r="I148" s="59">
        <f>+H148</f>
        <v>4812647398</v>
      </c>
      <c r="J148" s="93" t="s">
        <v>27</v>
      </c>
      <c r="K148" s="93" t="s">
        <v>26</v>
      </c>
      <c r="L148" s="93" t="s">
        <v>203</v>
      </c>
    </row>
    <row r="149" spans="2:12" ht="90">
      <c r="B149" s="93">
        <v>90121502</v>
      </c>
      <c r="C149" s="54" t="s">
        <v>315</v>
      </c>
      <c r="D149" s="48" t="s">
        <v>284</v>
      </c>
      <c r="E149" s="48" t="s">
        <v>316</v>
      </c>
      <c r="F149" s="93" t="s">
        <v>202</v>
      </c>
      <c r="G149" s="93" t="s">
        <v>48</v>
      </c>
      <c r="H149" s="15">
        <v>200000000</v>
      </c>
      <c r="I149" s="15">
        <f>(H149)</f>
        <v>200000000</v>
      </c>
      <c r="J149" s="93" t="s">
        <v>27</v>
      </c>
      <c r="K149" s="93" t="s">
        <v>26</v>
      </c>
      <c r="L149" s="93" t="s">
        <v>73</v>
      </c>
    </row>
    <row r="150" spans="2:12" ht="102" customHeight="1">
      <c r="B150" s="55">
        <v>90121502</v>
      </c>
      <c r="C150" s="27" t="s">
        <v>317</v>
      </c>
      <c r="D150" s="99" t="s">
        <v>284</v>
      </c>
      <c r="E150" s="93" t="s">
        <v>89</v>
      </c>
      <c r="F150" s="8" t="s">
        <v>153</v>
      </c>
      <c r="G150" s="93" t="s">
        <v>48</v>
      </c>
      <c r="H150" s="15">
        <v>107000000</v>
      </c>
      <c r="I150" s="19">
        <f>+H150</f>
        <v>107000000</v>
      </c>
      <c r="J150" s="93" t="s">
        <v>27</v>
      </c>
      <c r="K150" s="93" t="s">
        <v>26</v>
      </c>
      <c r="L150" s="8" t="s">
        <v>73</v>
      </c>
    </row>
    <row r="151" spans="2:12" ht="136.5" customHeight="1">
      <c r="B151" s="93">
        <v>93151600</v>
      </c>
      <c r="C151" s="13" t="s">
        <v>318</v>
      </c>
      <c r="D151" s="8" t="s">
        <v>284</v>
      </c>
      <c r="E151" s="8" t="s">
        <v>35</v>
      </c>
      <c r="F151" s="8" t="s">
        <v>32</v>
      </c>
      <c r="G151" s="93" t="s">
        <v>48</v>
      </c>
      <c r="H151" s="19">
        <v>2655830317</v>
      </c>
      <c r="I151" s="19">
        <v>53116606</v>
      </c>
      <c r="J151" s="93" t="s">
        <v>159</v>
      </c>
      <c r="K151" s="93" t="s">
        <v>319</v>
      </c>
      <c r="L151" s="8" t="s">
        <v>321</v>
      </c>
    </row>
    <row r="152" spans="2:12" ht="45">
      <c r="B152" s="93">
        <v>52141500</v>
      </c>
      <c r="C152" s="13" t="s">
        <v>322</v>
      </c>
      <c r="D152" s="8" t="s">
        <v>277</v>
      </c>
      <c r="E152" s="8" t="s">
        <v>133</v>
      </c>
      <c r="F152" s="8" t="s">
        <v>323</v>
      </c>
      <c r="G152" s="93" t="s">
        <v>48</v>
      </c>
      <c r="H152" s="19">
        <v>7639566</v>
      </c>
      <c r="I152" s="19">
        <f>+H152</f>
        <v>7639566</v>
      </c>
      <c r="J152" s="93" t="s">
        <v>27</v>
      </c>
      <c r="K152" s="93" t="s">
        <v>26</v>
      </c>
      <c r="L152" s="93" t="s">
        <v>137</v>
      </c>
    </row>
    <row r="153" spans="2:12" ht="45">
      <c r="B153" s="93">
        <v>45121504</v>
      </c>
      <c r="C153" s="13" t="s">
        <v>351</v>
      </c>
      <c r="D153" s="8" t="s">
        <v>277</v>
      </c>
      <c r="E153" s="8" t="s">
        <v>133</v>
      </c>
      <c r="F153" s="8" t="s">
        <v>30</v>
      </c>
      <c r="G153" s="93" t="s">
        <v>48</v>
      </c>
      <c r="H153" s="19">
        <v>20570744</v>
      </c>
      <c r="I153" s="19">
        <f>+H153</f>
        <v>20570744</v>
      </c>
      <c r="J153" s="93" t="s">
        <v>27</v>
      </c>
      <c r="K153" s="93" t="s">
        <v>26</v>
      </c>
      <c r="L153" s="93" t="s">
        <v>137</v>
      </c>
    </row>
    <row r="154" spans="2:12" ht="121.5" customHeight="1">
      <c r="B154" s="8" t="s">
        <v>135</v>
      </c>
      <c r="C154" s="27" t="s">
        <v>327</v>
      </c>
      <c r="D154" s="98" t="s">
        <v>277</v>
      </c>
      <c r="E154" s="93" t="s">
        <v>326</v>
      </c>
      <c r="F154" s="93" t="s">
        <v>153</v>
      </c>
      <c r="G154" s="93" t="s">
        <v>48</v>
      </c>
      <c r="H154" s="15">
        <v>225435495</v>
      </c>
      <c r="I154" s="19">
        <f>+H154</f>
        <v>225435495</v>
      </c>
      <c r="J154" s="93" t="s">
        <v>27</v>
      </c>
      <c r="K154" s="93" t="s">
        <v>130</v>
      </c>
      <c r="L154" s="93" t="s">
        <v>137</v>
      </c>
    </row>
    <row r="155" spans="2:12" ht="45">
      <c r="B155" s="93">
        <v>43211500</v>
      </c>
      <c r="C155" s="13" t="s">
        <v>328</v>
      </c>
      <c r="D155" s="8" t="s">
        <v>277</v>
      </c>
      <c r="E155" s="8" t="s">
        <v>133</v>
      </c>
      <c r="F155" s="8" t="s">
        <v>41</v>
      </c>
      <c r="G155" s="93" t="s">
        <v>48</v>
      </c>
      <c r="H155" s="19">
        <v>578293209</v>
      </c>
      <c r="I155" s="19">
        <f>+H155</f>
        <v>578293209</v>
      </c>
      <c r="J155" s="93" t="s">
        <v>27</v>
      </c>
      <c r="K155" s="93" t="s">
        <v>26</v>
      </c>
      <c r="L155" s="93" t="s">
        <v>329</v>
      </c>
    </row>
    <row r="156" spans="2:12" ht="60">
      <c r="B156" s="93">
        <v>55101500</v>
      </c>
      <c r="C156" s="13" t="s">
        <v>330</v>
      </c>
      <c r="D156" s="8" t="s">
        <v>277</v>
      </c>
      <c r="E156" s="8" t="s">
        <v>133</v>
      </c>
      <c r="F156" s="8" t="s">
        <v>29</v>
      </c>
      <c r="G156" s="93" t="s">
        <v>48</v>
      </c>
      <c r="H156" s="19">
        <v>39292500</v>
      </c>
      <c r="I156" s="19">
        <f>+H156</f>
        <v>39292500</v>
      </c>
      <c r="J156" s="93" t="s">
        <v>27</v>
      </c>
      <c r="K156" s="93" t="s">
        <v>26</v>
      </c>
      <c r="L156" s="93" t="s">
        <v>331</v>
      </c>
    </row>
    <row r="157" spans="2:12" ht="78.75" customHeight="1">
      <c r="B157" s="118">
        <v>83121701</v>
      </c>
      <c r="C157" s="119" t="s">
        <v>332</v>
      </c>
      <c r="D157" s="120" t="s">
        <v>277</v>
      </c>
      <c r="E157" s="8" t="s">
        <v>133</v>
      </c>
      <c r="F157" s="8" t="s">
        <v>29</v>
      </c>
      <c r="G157" s="93" t="s">
        <v>48</v>
      </c>
      <c r="H157" s="121">
        <v>27100457</v>
      </c>
      <c r="I157" s="121">
        <v>27100457</v>
      </c>
      <c r="J157" s="122" t="s">
        <v>27</v>
      </c>
      <c r="K157" s="122" t="s">
        <v>27</v>
      </c>
      <c r="L157" s="93" t="s">
        <v>106</v>
      </c>
    </row>
    <row r="158" spans="2:12" ht="78" customHeight="1">
      <c r="B158" s="118">
        <v>45121600</v>
      </c>
      <c r="C158" s="119" t="s">
        <v>343</v>
      </c>
      <c r="D158" s="120" t="s">
        <v>344</v>
      </c>
      <c r="E158" s="8" t="s">
        <v>345</v>
      </c>
      <c r="F158" s="8" t="s">
        <v>29</v>
      </c>
      <c r="G158" s="93" t="s">
        <v>48</v>
      </c>
      <c r="H158" s="121">
        <v>9105391</v>
      </c>
      <c r="I158" s="121">
        <f>+H158</f>
        <v>9105391</v>
      </c>
      <c r="J158" s="122" t="s">
        <v>27</v>
      </c>
      <c r="K158" s="122" t="s">
        <v>27</v>
      </c>
      <c r="L158" s="93" t="s">
        <v>342</v>
      </c>
    </row>
    <row r="159" spans="2:12" ht="45">
      <c r="B159" s="118">
        <v>55121715</v>
      </c>
      <c r="C159" s="119" t="s">
        <v>348</v>
      </c>
      <c r="D159" s="120" t="s">
        <v>344</v>
      </c>
      <c r="E159" s="8" t="s">
        <v>346</v>
      </c>
      <c r="F159" s="8" t="s">
        <v>30</v>
      </c>
      <c r="G159" s="93" t="s">
        <v>48</v>
      </c>
      <c r="H159" s="121">
        <v>4315200</v>
      </c>
      <c r="I159" s="121">
        <v>4315200</v>
      </c>
      <c r="J159" s="122" t="s">
        <v>27</v>
      </c>
      <c r="K159" s="122" t="s">
        <v>26</v>
      </c>
      <c r="L159" s="93" t="s">
        <v>60</v>
      </c>
    </row>
    <row r="160" spans="2:12" ht="88.5" customHeight="1">
      <c r="B160" s="118">
        <v>90121502</v>
      </c>
      <c r="C160" s="119" t="s">
        <v>349</v>
      </c>
      <c r="D160" s="120" t="s">
        <v>344</v>
      </c>
      <c r="E160" s="8" t="s">
        <v>205</v>
      </c>
      <c r="F160" s="8" t="s">
        <v>153</v>
      </c>
      <c r="G160" s="93" t="s">
        <v>48</v>
      </c>
      <c r="H160" s="121">
        <v>150000000</v>
      </c>
      <c r="I160" s="121">
        <f>(H160)</f>
        <v>150000000</v>
      </c>
      <c r="J160" s="122" t="s">
        <v>27</v>
      </c>
      <c r="K160" s="122" t="s">
        <v>26</v>
      </c>
      <c r="L160" s="93" t="s">
        <v>347</v>
      </c>
    </row>
    <row r="161" spans="2:8" ht="15">
      <c r="B161" s="7"/>
      <c r="C161"/>
      <c r="D161" s="20"/>
      <c r="F161" s="5"/>
      <c r="G161" s="51"/>
      <c r="H161" s="16"/>
    </row>
    <row r="162" spans="2:8" ht="30">
      <c r="B162" s="9" t="s">
        <v>6</v>
      </c>
      <c r="C162" s="10" t="s">
        <v>47</v>
      </c>
      <c r="D162" s="9" t="s">
        <v>14</v>
      </c>
      <c r="H162" s="17"/>
    </row>
    <row r="163" spans="2:4" ht="15">
      <c r="B163" s="11"/>
      <c r="C163" s="2"/>
      <c r="D163" s="11"/>
    </row>
    <row r="164" spans="2:4" ht="15">
      <c r="B164" s="11"/>
      <c r="C164" s="2"/>
      <c r="D164" s="11"/>
    </row>
    <row r="165" spans="2:8" ht="15">
      <c r="B165" s="11"/>
      <c r="C165" s="2"/>
      <c r="D165" s="11"/>
      <c r="H165" s="16"/>
    </row>
    <row r="166" spans="2:4" ht="15">
      <c r="B166" s="11"/>
      <c r="C166" s="2"/>
      <c r="D166" s="11"/>
    </row>
    <row r="167" spans="2:4" ht="15">
      <c r="B167" s="11"/>
      <c r="C167" s="2"/>
      <c r="D167" s="11"/>
    </row>
  </sheetData>
  <sheetProtection/>
  <mergeCells count="18">
    <mergeCell ref="K9:L15"/>
    <mergeCell ref="B17:C17"/>
    <mergeCell ref="K4:L8"/>
    <mergeCell ref="C13:I13"/>
    <mergeCell ref="C14:I14"/>
    <mergeCell ref="C15:I15"/>
    <mergeCell ref="C6:I6"/>
    <mergeCell ref="C7:I7"/>
    <mergeCell ref="B1:I1"/>
    <mergeCell ref="B2:I2"/>
    <mergeCell ref="B3:I3"/>
    <mergeCell ref="C8:J8"/>
    <mergeCell ref="C11:I11"/>
    <mergeCell ref="C12:I12"/>
    <mergeCell ref="C9:J9"/>
    <mergeCell ref="C10:J10"/>
    <mergeCell ref="C4:I4"/>
    <mergeCell ref="C5:I5"/>
  </mergeCells>
  <dataValidations count="1">
    <dataValidation allowBlank="1" showInputMessage="1" showErrorMessage="1" errorTitle="NO DIGITAR" error="ESTAS CELDAS N O SON SUJETAS A MODIFICACION, COMUNICARSE CON JAZMIN ROMERO 2202880 EXT 1365" sqref="H123:I123"/>
  </dataValidations>
  <hyperlinks>
    <hyperlink ref="C7" r:id="rId1" display="www.registraduria.gov.co"/>
  </hyperlinks>
  <printOptions horizontalCentered="1"/>
  <pageMargins left="1.1811023622047245" right="0.31496062992125984" top="0.15748031496062992" bottom="0.5511811023622047" header="0.31496062992125984" footer="0.5118110236220472"/>
  <pageSetup horizontalDpi="600" verticalDpi="600" orientation="landscape" paperSize="5" scale="57" r:id="rId4"/>
  <headerFooter>
    <oddFooter>&amp;LReviso: Javier Dario Sastoque Gomez.
Elaboro: Ricardo Andres Garcia Huertas.&amp;R&amp;P DE &amp;N</oddFooter>
  </headerFooter>
  <legacyDrawing r:id="rId3"/>
</worksheet>
</file>

<file path=xl/worksheets/sheet2.xml><?xml version="1.0" encoding="utf-8"?>
<worksheet xmlns="http://schemas.openxmlformats.org/spreadsheetml/2006/main" xmlns:r="http://schemas.openxmlformats.org/officeDocument/2006/relationships">
  <dimension ref="C7:C14"/>
  <sheetViews>
    <sheetView zoomScale="70" zoomScaleNormal="70" zoomScalePageLayoutView="0" workbookViewId="0" topLeftCell="A1">
      <selection activeCell="F24" sqref="F24"/>
    </sheetView>
  </sheetViews>
  <sheetFormatPr defaultColWidth="11.421875" defaultRowHeight="15"/>
  <cols>
    <col min="3" max="3" width="83.8515625" style="0" customWidth="1"/>
    <col min="6" max="6" width="22.28125" style="0" customWidth="1"/>
    <col min="8" max="8" width="21.421875" style="0" customWidth="1"/>
    <col min="9" max="9" width="15.140625" style="0" customWidth="1"/>
    <col min="12" max="12" width="35.57421875" style="0" customWidth="1"/>
  </cols>
  <sheetData>
    <row r="7" ht="15">
      <c r="C7" s="67"/>
    </row>
    <row r="12" ht="15">
      <c r="C12" s="68"/>
    </row>
    <row r="14" ht="15">
      <c r="C14" s="6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Ricardo Andres Garcia Huertas</cp:lastModifiedBy>
  <cp:lastPrinted>2016-12-15T19:51:46Z</cp:lastPrinted>
  <dcterms:created xsi:type="dcterms:W3CDTF">2012-12-10T15:58:41Z</dcterms:created>
  <dcterms:modified xsi:type="dcterms:W3CDTF">2016-12-29T14:45:55Z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