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SACHI CONTROL INTERNO\2019 PLAN DE MEJORAMIENTO INSTITUCIONAL\2019 PMI 2S CONSOLIDADO DICIEMBRE 31\2019 PMI 2S PUBLICACION\"/>
    </mc:Choice>
  </mc:AlternateContent>
  <xr:revisionPtr revIDLastSave="0" documentId="13_ncr:1_{1109F2DA-193D-48B5-8C09-045BDA9E2D7F}" xr6:coauthVersionLast="45" xr6:coauthVersionMax="45" xr10:uidLastSave="{00000000-0000-0000-0000-000000000000}"/>
  <workbookProtection workbookAlgorithmName="SHA-512" workbookHashValue="52p/fk7fL42SqpAgignz6YNaBHF5dA7A65m59sM/EVZpYRwu7fSPqo1y4YJtIZ9rHfYcrZgIrH1hluPTE437Hw==" workbookSaltValue="kbSsDGm7xDkz9J2+JJ8xWA==" workbookSpinCount="100000" lockStructure="1"/>
  <bookViews>
    <workbookView xWindow="-120" yWindow="-120" windowWidth="24240" windowHeight="13140" xr2:uid="{00000000-000D-0000-FFFF-FFFF00000000}"/>
  </bookViews>
  <sheets>
    <sheet name="2018" sheetId="1" r:id="rId1"/>
  </sheets>
  <externalReferences>
    <externalReference r:id="rId2"/>
  </externalReferences>
  <definedNames>
    <definedName name="_xlnm._FilterDatabase" localSheetId="0" hidden="1">'2018'!$A$10:$W$35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1" l="1"/>
  <c r="N13" i="1"/>
  <c r="N14" i="1"/>
  <c r="N15" i="1"/>
  <c r="N16" i="1"/>
  <c r="N17" i="1"/>
  <c r="N18" i="1"/>
  <c r="N19" i="1"/>
  <c r="N20" i="1"/>
  <c r="N21" i="1"/>
  <c r="N22" i="1"/>
  <c r="N23" i="1"/>
  <c r="N24" i="1"/>
  <c r="N25" i="1"/>
  <c r="N26" i="1"/>
  <c r="N27" i="1"/>
  <c r="N28" i="1"/>
  <c r="N29" i="1"/>
  <c r="N30" i="1"/>
  <c r="N31" i="1"/>
  <c r="N32" i="1"/>
  <c r="N33" i="1"/>
  <c r="Q11" i="1" l="1"/>
  <c r="Q33" i="1"/>
  <c r="O33" i="1"/>
  <c r="P33" i="1" s="1"/>
  <c r="Q32" i="1"/>
  <c r="P32" i="1"/>
  <c r="Q31" i="1"/>
  <c r="P31" i="1"/>
  <c r="Q30" i="1"/>
  <c r="Q29" i="1"/>
  <c r="Q28" i="1"/>
  <c r="P28" i="1"/>
  <c r="Q27" i="1"/>
  <c r="Q26" i="1"/>
  <c r="Q25" i="1"/>
  <c r="Q24" i="1"/>
  <c r="Q23" i="1"/>
  <c r="O23" i="1"/>
  <c r="P23" i="1" s="1"/>
  <c r="Q22" i="1"/>
  <c r="Q21" i="1"/>
  <c r="Q20" i="1"/>
  <c r="P20" i="1"/>
  <c r="Q19" i="1"/>
  <c r="Q18" i="1"/>
  <c r="O18" i="1"/>
  <c r="P18" i="1" s="1"/>
  <c r="Q17" i="1"/>
  <c r="O17" i="1"/>
  <c r="P17" i="1" s="1"/>
  <c r="Q16" i="1"/>
  <c r="P16" i="1"/>
  <c r="Q15" i="1"/>
  <c r="Q14" i="1"/>
  <c r="P14" i="1"/>
  <c r="Q13" i="1"/>
  <c r="O13" i="1"/>
  <c r="P13" i="1" s="1"/>
  <c r="Q12" i="1"/>
  <c r="P12" i="1"/>
  <c r="O32" i="1"/>
  <c r="O31" i="1"/>
  <c r="O30" i="1"/>
  <c r="P30" i="1" s="1"/>
  <c r="O29" i="1"/>
  <c r="P29" i="1" s="1"/>
  <c r="O28" i="1"/>
  <c r="O27" i="1"/>
  <c r="P27" i="1" s="1"/>
  <c r="O26" i="1"/>
  <c r="P26" i="1" s="1"/>
  <c r="O25" i="1"/>
  <c r="P25" i="1" s="1"/>
  <c r="O24" i="1"/>
  <c r="P24" i="1" s="1"/>
  <c r="O22" i="1"/>
  <c r="P22" i="1" s="1"/>
  <c r="O21" i="1"/>
  <c r="P21" i="1" s="1"/>
  <c r="O20" i="1"/>
  <c r="O19" i="1"/>
  <c r="P19" i="1" s="1"/>
  <c r="O16" i="1"/>
  <c r="O15" i="1"/>
  <c r="P15" i="1" s="1"/>
  <c r="O14" i="1"/>
  <c r="O12" i="1"/>
  <c r="N11" i="1" l="1"/>
  <c r="R45" i="1"/>
  <c r="R14" i="1" l="1"/>
  <c r="R22" i="1"/>
  <c r="R30" i="1"/>
  <c r="R15" i="1"/>
  <c r="R23" i="1"/>
  <c r="R31" i="1"/>
  <c r="R16" i="1"/>
  <c r="R24" i="1"/>
  <c r="R32" i="1"/>
  <c r="R17" i="1"/>
  <c r="R25" i="1"/>
  <c r="R33" i="1"/>
  <c r="R28" i="1"/>
  <c r="R21" i="1"/>
  <c r="R18" i="1"/>
  <c r="R26" i="1"/>
  <c r="R19" i="1"/>
  <c r="R27" i="1"/>
  <c r="R12" i="1"/>
  <c r="R20" i="1"/>
  <c r="R13" i="1"/>
  <c r="R29" i="1"/>
  <c r="R11" i="1"/>
  <c r="O11" i="1"/>
  <c r="Q34" i="1"/>
  <c r="R44" i="1" s="1"/>
  <c r="L34" i="1"/>
  <c r="O34" i="1" l="1"/>
  <c r="R47" i="1" s="1"/>
  <c r="P11" i="1"/>
  <c r="P34" i="1" s="1"/>
  <c r="R46" i="1" s="1"/>
</calcChain>
</file>

<file path=xl/sharedStrings.xml><?xml version="1.0" encoding="utf-8"?>
<sst xmlns="http://schemas.openxmlformats.org/spreadsheetml/2006/main" count="278" uniqueCount="146">
  <si>
    <t>INFORME PRESENTADO A LA CONTRALORIA GENERAL DE LA REPUBLICA</t>
  </si>
  <si>
    <t>SEGUIMIENTO PLANES DE MEJORAMIENTO</t>
  </si>
  <si>
    <t>FORMULARIO No 14.1</t>
  </si>
  <si>
    <t>ENTIDAD: REGISTRADURIA NACIONAL DEL ESTADO CIVIL</t>
  </si>
  <si>
    <t>NIT: 899999737-9</t>
  </si>
  <si>
    <t>MODALIDAD DE AUDITORIA: REGULAR</t>
  </si>
  <si>
    <t>Fecha de Corte</t>
  </si>
  <si>
    <t>Fecha Actual</t>
  </si>
  <si>
    <t>FECHA DE EVALUACIÓN:</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</si>
  <si>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</si>
  <si>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</si>
  <si>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</si>
  <si>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</si>
  <si>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</si>
  <si>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</si>
  <si>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</si>
  <si>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</si>
  <si>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</si>
  <si>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</si>
  <si>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</si>
  <si>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</si>
  <si>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</si>
  <si>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</si>
  <si>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</si>
  <si>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</si>
  <si>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</si>
  <si>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</si>
  <si>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</si>
  <si>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</si>
  <si>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Vigencia</t>
  </si>
  <si>
    <t>N/A</t>
  </si>
  <si>
    <t>A</t>
  </si>
  <si>
    <t>NIVEL CENTRAL</t>
  </si>
  <si>
    <t>Elaboro: Oficina de Planeación</t>
  </si>
  <si>
    <t>FIRMA DEL REPRESENTANTE LEGAL</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</si>
  <si>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</si>
  <si>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</si>
  <si>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</si>
  <si>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</si>
  <si>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</si>
  <si>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</si>
  <si>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</si>
  <si>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</si>
  <si>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</si>
  <si>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</si>
  <si>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</si>
  <si>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</si>
  <si>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</si>
  <si>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A 31 de diciembre de 2017, el activo corriente – cuenta Otros Deudores por concepto de préstamos concedidos registro un saldo de $12.398,3 millones, lo cual de acuerdo con lo informado por el FSVRNEC, mediante oficio de fecha 28 de septiembre de 2018, corresponde a una “estimación de recaudo que se espera obtener en la vigencia de acuerdo al anteproyecto de presupuesto presentado por el Fondo Social de vivienda al Ministerio y la estimación realizada por el Ministerio, estipulado en la Ley de Presupuesto”. Así las cosas, se evidencia que no se encuentra con un estudio definido como plan de pagos individualizado, que incorpore el total de la cartera, ni con procedimiento técnico que defina los criterios específicos a tener en cuenta para la proyección de recuperación de cartera, la cual es base para la conformación de los ingresos de la entidad, incumpliendo con las características de un Activo Corriente determinadas por el Régimen de Contabilidad Pública y se presente información que no corresponde a la realidad ni a la debida clasificación en el balance general.</t>
  </si>
  <si>
    <t>Lo anterior debido a la falta de análisis, control y seguimiento a la dinámica de recuperación que presenta la cartera, conforme a su calificación, clasificación e instructivo definido para la aplicación de pagos.</t>
  </si>
  <si>
    <t xml:space="preserve">El Fondo Social de Vivienda  realizará las gestiones pertinentes para la adquisión de un nuevo software integrado Tesoreria, Cartera y Contabilidad. </t>
  </si>
  <si>
    <t xml:space="preserve">Con el fin de corregir y  las falencias  presentadas en los distintos procesos  de Cartera - Contabilidad y Tesorería 
</t>
  </si>
  <si>
    <t xml:space="preserve">Adquisión Software </t>
  </si>
  <si>
    <t>Con la adquisisón del nuevo Software, se solicitará el diseño de un reporte que incluya la sumatoria de las 12 cuotas de los créditos vigentes a 31 de diciembre de cada vigencia, para determinar el activo corriente de la cartera, que se debe recaudar en el año, ya que el Fondo Social de Vivenda adjudica créditos de vivienda a 15 y 20 años de amortización.</t>
  </si>
  <si>
    <t xml:space="preserve">Diseño de reporte </t>
  </si>
  <si>
    <t>Durante el proceso auditor se evidenció que al 31 de diciembre del 2017 la cuenta Responsabilidades Fiscales registro un saldo de $44,9 millones, valor que no corresponde a un fallo de Responsabilidad Fiscal que deba registrarse en esta cuenta, sino a saldos de cartera de siete beneficiarios de préstamos concedidos entre las vigencias de 1991 y 1998, sin las garantías hipotecarias correspondientes, que prestaran merito ejecutivo para su posible recuperación e identificándose en la base de cartera con una edad de mora superior a 1080 días, sin que a la fecha estas partidas hayan sido objeto de depuración.
Por su parte, se evindecio que mediante oficio 2018 EE0110935 del 19 de septiembre de 2018, el Director de Investigaciones físcales de la CGR, informa al FSVRNEC que una vez consultado el sistema de información  de responsabilidad físcal SIRE, se tramitó el porceso de responsabilidad físcla 01082, por hechos irregulares de aprobación de creditos de adquisisión de vivienda sin que los beneficiarios constituyeran las garantías establecidas en los estatuos, con fecha de apertura el 24 de julio de 2003 por $261 millones y con el auto Noi. 1218 del 20 de septiembre de 2007, se declaró la caudicad de la acción fiscal.  
La anterior situación genera que al cierre de vigencia 2017, el activo – cuenta 1470 – otros deudores, se encuentren sobrestimado en $44,9 millones, afectando su contrapartida Patrimonio – 3230 Resultado de Ejercicio en el mismo valor, toda vez, que estos créditos no se registraron como cuentas de difícil cobro y por ende lo correspondiente al gasto por concepto de provisión o retirados del balance como resultado de la depuración de la cartera por su incobrabilidad.</t>
  </si>
  <si>
    <t>Debido a la falta de control, seguimiento y depuración contable como lo establece la norma.</t>
  </si>
  <si>
    <t xml:space="preserve">El Fondo Social de Vivienda convocó  al Comité de cartera y procedió a depurar los créditos de Responsabilidades Fiscales a criterio del Comite de cartera, mediante Acta No. 001 de 2018.   
</t>
  </si>
  <si>
    <t xml:space="preserve">Con el fin de mostrar saldos reales de cartera de difícil recaudo de los casos, objetos de Saneamiento Contable. </t>
  </si>
  <si>
    <t xml:space="preserve">Durante el proceso auditor se evidencio que el FSVRNEC de acuerdo con la altura de  Mora de la cartera, realiza las clasificaciones correspondientes de las subcuentas 147073- Capital y 147083 Intereses Corrientes a cuentas de Difícil Cobro respectivamente es decir, a las cuentas 147502 – Capital y 147509 Intereses Corrientes, las cuales se encuentran provisionadas conforme a lo establecido.
No obstante no traslada como de dificil cobro lo correpondiente a los interese de mora y al valor del seguro a pesar de que estas partidas preentan la misma antiguedad y forman parte integral del registro de cada credito.  Tal situación genera que el activo se encuentre subestimado - cuenta 1470 Otros  Deudores en $716,8 millones y por ende sobreestimado el Patrimonio - 3230 Resultados del Ejercicio en el mismo valor, debido al no registro de los gastos por concepto de provision.                                          </t>
  </si>
  <si>
    <t>Lo anterior, debido a la falta de seguimiento, control y determinación de políticas contables que conlleven al manejo de registro de la información de manera confiable, relevante y comprensible.</t>
  </si>
  <si>
    <t xml:space="preserve">El Fondo Social de Vivienda  realizará las gestiones pertinentes para la adquisión de un nuevo software integrado Tesoreria, Cartera y Contabilidad, en el cual se diseñará el proceso de reclasificación en cuentas de dificil recaudo y se provisionarán los intereses de  mora de los creditos.  Igualmente se contabilizará el seguro en cuentas de orden y lo recaudado por seguro se registrarán en cuentas de balance. </t>
  </si>
  <si>
    <t xml:space="preserve">Con el fin que el activo y el patrimonio  del Fondo, no se encuentren sobreestimado </t>
  </si>
  <si>
    <t>Proceso del nuevo software</t>
  </si>
  <si>
    <t xml:space="preserve">Verificado el aplicativo SAPIENS, se evidencio que no fue abonado al crédito el valor correspondiente al remate, lo que genera la información presentada en balance a 31 de diciembre de 2017 no sea consistente con la realidad financiera del FSVRNEC. Además, de continuar con el registro en cuentas de orden por el valor del proceso ejecutivo.
Así mismo, respecto  a la presunta apropiación de los dineros de remate, el FSVRNEC no ha registrado en cuentas de orden, que evidencie el control de los recursos pendientes de recuperar, toda vez que este instauró denuncia por peculado por apropiación constituyéndose en víctima, debido al cobro de los títulos judiciales en mención por $32,1 millones. Es de indicar, que tampoco se revela en las Notas de Balance información respecto a esta situación.  
</t>
  </si>
  <si>
    <t xml:space="preserve">Lo anterior, debido a la falta de control y seguimiento a los procesos judiciales, a las actuaciones de los apoderados y a la falta de comunicación entre las áreas de Jurídica, Cartera y Contabilidad. </t>
  </si>
  <si>
    <t>La coordinación jurídica, allegara a contabilidad el soporte que correspondente dentro de los procesos judiciales.</t>
  </si>
  <si>
    <t xml:space="preserve">Para que se excluya de la cartera y se registre en cuentas de orden: </t>
  </si>
  <si>
    <t xml:space="preserve">Durante el proceso auditor se evidencio que con base en el saldo de la cartera a 31 de diciembre de 2016 el FSVRNEC contabilizo en el mes de enero del 2017 como Cuenta por Pagar, la causación por concepto del seguro a cobrar en la vigencia 2017 de todos los beneficiarios de los créditos adjudicados, con base en la información remitida por la aseguradora, valor que es cobrado en doce cuotas a cada beneficiario durante toda la vigencia.
No obstante, mensualmente la aseguradora define los nuevos porcentajes del valor de las pólizas y las envía al FSVRNEC para realizar el cálculo y registro correspondiente.
A 31 de diciembre de 2017, el FSVRNEC registra como cuenta por Pagar a la Aseguradora $ 154,5 millones, sin embargo, mediante confirmación de saldo la entidad aseguradora indico que el saldo a su favor al cierre de la vigencia en mención era de 32,7 millones, valor que efectivamente el FSVRNEC cancelo en el mes de febrero de 2018 mediante comprobante de egreso 05622.
Lo anterio genera que el saldo registrado por este concepto como cuenta por pagar no corresponda a la realidad, sobreestimado el pasivo en $121.8 millones y por ende en su contra partida </t>
  </si>
  <si>
    <t xml:space="preserve">Falta de control, seguimiento y de realización de ajustes correspondintes al cierre de la vigencia. </t>
  </si>
  <si>
    <t>El Fondo Social de Vivienda  realizará las gestiones pertinentes para la adquisión de un nuevo software integrado Tesoreria, Cartera y Contabilidad, en el cual se  procedera a contabilizar el Seguro por cobrar en cuentas de orden y el valor recaudado por seguro se registrará en cuentas de balance, para posterior giro a la aseguradora.</t>
  </si>
  <si>
    <t xml:space="preserve">A 31 de diciembre de 2017, se evidencio que a pesar de que el FSVRNEC cuenta con el comité de Sostenibilidad Contable, desde vigencia del 2014 no se realizan sesiones que conlleven a la realización de depuraciones y ajustes necesarios, con el fin de revelar de manera confiable y ajustada a la realidad de los estados contables. 
Existen saldos de cartera registrado como cuentas de difícil cobro de 1.080 días o más de mora, provisionados en un 100%, pendientes de un proceso de depuración que soporte el posible castigo de la cartera, pese que de acuerdo a la información registrada en el aplicativo SAPIENS se identifique como de “imposible recaudo y para saneamiento contable”. Así mismo, de créditos que a pesar de la antigüedad en el vencimiento de la cuota no se evidencio gestión de recaudo.  
La cuenta 290580 – Recaudos por clasificar, registra partidas por concepto de consignaciones pendientes de aplicar con una antigüedad hasta de 80 meses por $10,8 millones 
La cuenta 242513 – saldos a favor de beneficiarios, registra saldos a favor de terceros pendientes de depurar con una antigüedad hasta de 52 meses por $7,6 millones. 
</t>
  </si>
  <si>
    <t>Lo anterior genera que, al cierre de la vigencia, se presentan activos y pasivos que no corresponden a la realidad financiera del FSVRNEC afectando el patrimonio y los saldos oficiales para la vigencia 2018, en cumplimiento de la transición al nuevo Marco Normativo para entidades del gobierno, debido a la falta de control y seguimiento por parte de la dirección.</t>
  </si>
  <si>
    <t xml:space="preserve">El Fondo Social de Vivienda, convocó el Comité de Cartera, para depurar los créditos de imposible recaudo. 
</t>
  </si>
  <si>
    <t xml:space="preserve">Con el fin de presentar activos, pasivos y patromonio que correpondan a la realidad finaciera del Fondo </t>
  </si>
  <si>
    <t xml:space="preserve">Ajuste Contable </t>
  </si>
  <si>
    <t xml:space="preserve">El Fondo Social de Vivienda, convocó el Comité de Sostenibilidad del Sistema contable, para depurar las consignaciones pedientes de indetificar el tercero titular. </t>
  </si>
  <si>
    <t xml:space="preserve">Ajuste contable </t>
  </si>
  <si>
    <t xml:space="preserve">La Coordinacioón juridica del Fondo Social de Vivenda de la Registraduría Nacional del Estado Civil, solicitará desglose de los documentos de los procesos, para la presentación de las demandas, y agotar las instancias de la recuperación de los recursos de los creditos sin gestión de recuados.  Una vez agotada las instancias se evaluará l apertinencia de someterlo a Comité de Cartera. </t>
  </si>
  <si>
    <t>Con el fin de contar con la cartera depurada.</t>
  </si>
  <si>
    <t xml:space="preserve">Demandas presentadas </t>
  </si>
  <si>
    <t xml:space="preserve">A 31 de diciembre de 2017, el FSVRNEC registra en la cuenta Otros Pasivos 290580 – recaudos por clasificar un saldo de $116,1 millones e indica en las notas al balance que corresponde a seguros cobrados para ser girados a la compañía de seguros. No obstante, este saldo fue afectado en el mes de febrero de 2018 con la cancelación a la aseguradora por $32,7 millones, el cual quedo pendiente de cancelarse debido a que esta entidad no tramito oportunamente la correspondiente cuenta de cobro.  
Lo anterior genera que el saldo registrado por este concepto, sobreestime el pasivo en $83,4 millones y el de su contrapartida Patrimonio en el mismo valor, revelándose obligaciones que no corresponden a la realidad del FSVRNEC.   
</t>
  </si>
  <si>
    <t xml:space="preserve">
Debido a la falta de control, seguimiento y realización de ajustes correspondientes al cierre de la vigencia. </t>
  </si>
  <si>
    <t xml:space="preserve">A 31 de diciembre de 2017 el FSVRNEC no cuenta con un manual de políticas, donde se documente la totalidad de la política y demás prácticas contables que ha implementado en procura de lograr que la información sea confiable y cumpla con los requisitos, cualidades y características que establece el plan general de la contabilidad pública.
Las Notas al Balance a 31 de diciembre de 2017, correspondientes a las cuentas que fueron objeto de análisis, tales como Nota 5 – grupo 11 – efectivo, nota 6 - grupo 14 deudores, nota 9 – grupo 24 – cuentas por pagar, nota 14 – grupo 48 – Otros ingresos y nota 16 – código 8120 – Litigios y Mecanismos Alternativos de solución de conflictos, no describen en forma detallada y suficiente la información relevante para que los usuarios de la información contable conozcan y comprendan claramente la realidad económica y financiera de las operaciones que realizan el FSVRNEC. 
Analizada la base de cartera se evidenció que el saldo registrado por concepto de intereses causados por $0,12 millones, con cargo al crédito No. 2262, no es real, toda vez que el crédito fue cancelado desde el mes de octubre de 2017, sin embargo, el sistema continúo debitando intereses de las siguientes cuotas. 
La información reportada por el aplicativo SAPIENS, en el estado de cuenta no genera la misma información respecto al valor de mora frente al valor que se registra cuando se consulta la información por número de identificación tributaria NIT’s. 
</t>
  </si>
  <si>
    <t>Lo anterior, origina un riesgo para FSVRNEC en el registro de sus operaciones y el autocontrol de cada uno de sus procesos, inadecuada interpretación cuantitativa, y cualitativas de las cifras registradas al cierre de la vigencia, generando ajustes e información incorrecta al beneficiario en el estado de cuenta. Lo que evidencia debilidades de control interno contable, por falta de control y seguimiento por parte de la Dirección.</t>
  </si>
  <si>
    <t xml:space="preserve">El Fondo Social de Vivienda diseñará un Manual de Politica contables, en donde se documente la totalidad de la política y demás practicas contables.  </t>
  </si>
  <si>
    <t xml:space="preserve">Con el fin de lograr que la información sea confiable y cumpla con los requisitos, cualidades y caracteristicas que establece el Catalogo General de Cuenats para Entidades de Gobierno.  </t>
  </si>
  <si>
    <t xml:space="preserve">Manual de Politicas contables </t>
  </si>
  <si>
    <t xml:space="preserve">Una vez consultadas las carpetas de los créditos de funcionarios retirados, pensionados y activos con moras superior a cinco cuotas, se pudo establecer que algunos creditos, el FSVRNEC no adelanto las acciones establecidas en el estatuto, tendientes al recaudo de los recursos.
Adicionalmente respecto del crédito No. 000517, se adelantó el proceso ejecutivo hipotecario, en el cual, mediante Auto del 13 de junio del 2011, se decretó el embargo del remanente a favor del FSVRNEC.
El juzgado 30 civil municipal informa que el día 7 de junio del 2012, al juzgado 34 civil municipal, que mediante Auto del 16 de junio de 2009 y 10 de marzo de 2011 se ordenó la Conversión del depósito judicial No 1100014003030120272 por $6.997.259.93 a favor del FSVRNEC.
Verificado el expediente del proceso se evidencio que solo hasta el día 17 de noviembre de 2017, el FSVRNEC solicito ante el Juzgado Primero Civil Municipal de ejecución de sentencias, la conversión de dicho título, el cual al 31 de diciembre de 2017 no se hizo efectivo y a la fecha continúa presentándose esta situación. 
Respecto al crédito No. 00719, se inició el proceso ejecutivo hipotecario. Verificando el expediente y consultada la página web de la Rama Judicial, se evidencio que, mediante Auto del 13 de marzo de 2007, el juzgado segundo de Ejecución Civil Municipal de Cartagena, dio por terminado el proceso por Desistimiento Tácito.  
</t>
  </si>
  <si>
    <t xml:space="preserve">Lo anterior se presenta por debilidades de seguimiento y control sobre la aplicación de mecanismos establecidos para hacer exigible la deuda a los beneficiarios que incurren en cualquiera de las causales establecidas por el estatuto del FSVRNEC, así como en el control y seguimiento de las decisiones judiciales: generando demoras y dilación en el recaudo de recursos, cuyo fin primordial, de acuerdo con el objeto social de la FSVRNEC, es la adjudicación de créditos a los funcionarios de la RNEC </t>
  </si>
  <si>
    <t xml:space="preserve">El Cordinador jurídico del Fondo Social de Vivienda, procederá a presentar memorial al juzgado solicitando el nuevo número del título, en atención al cambio de juzgado.   </t>
  </si>
  <si>
    <t xml:space="preserve">Para  que el Fondo Social de Vivenda, obtenga el valor del títuo producto  del remate. </t>
  </si>
  <si>
    <t xml:space="preserve">Memorial </t>
  </si>
  <si>
    <t>El plazo establecido por la circular externa 064 de la Contaduría General de la Nación para el proceso de Saneamiento Contable de las entidades del sector público, correspondía a 30 de septiembre de 2006. Sin embargo, la entidad no procedió a depurar la totalidad de los casos considerados en el proceso de saneamiento contable, la entidad solo depuro 2 de los 6 casos considerados cuyo monto ascendía apenas a $1.3 millones”</t>
  </si>
  <si>
    <t>Incumplimiento de la normas sobre saneamiento contable y de la acción propuesta en el Plan de Mejoramiento.</t>
  </si>
  <si>
    <t xml:space="preserve">El Fondo Social de Vivienda de la Registraduría Nacional del Estado Civil, procederá a revisar los 4 casos restantes, objeto de sanemiento contable.
</t>
  </si>
  <si>
    <t xml:space="preserve">Con el fin establecer el estado de los 4 creditos fasltantes, objetos de Saneamiento Contable. </t>
  </si>
  <si>
    <t xml:space="preserve">Revisión </t>
  </si>
  <si>
    <t>Una vez revisadas las carpetas que contienen los procesos judiciales escogidos para la muestra de la auditoría, se encontró que algunos de los documentos proferidos por los Despachos Judiciales no están incorporados en las mismas.  La información proferida por los juzgados es importante en la medida en que le permite al Fondo tener un mayor control sobre la actuación judicial de los apoderados y en caso de que se presente una pérdida del expediente en el despacho judicial, una copia para recuperar buena parte de las actuaciones surtidas ante él.</t>
  </si>
  <si>
    <t>La situación aquí descrita, se presenta por cuanto la Entidad no contempla dentro de sus procedimientos, el control documental de los archivos de los procesos judiciales</t>
  </si>
  <si>
    <t xml:space="preserve">Lo abogados apoderado de los procesos judicales del Fondo Social de Vivienda a nivel nacional, procederán a consolidar los expedientes de los procesos judiciales con la documentación de las actuaciones surtidas dentro de los mismos, dando cumplimiento a lo establecido en la circular No. 06 de 2018.  </t>
  </si>
  <si>
    <t xml:space="preserve">Con el fin de contar con copias de los expedientes en caso de contigencia.  </t>
  </si>
  <si>
    <t xml:space="preserve">Expedientes de procesos judiciales  </t>
  </si>
  <si>
    <t xml:space="preserve">Administrativo - Control a actividad de apoderados
Luego de revisar la muestra de los procesos que se surten en la jurisdicción del Distrito de Bogotá se evidencia que dentro de las carpetas no existen informes sobre la actividad de los apoderados. De otra parte, en los procesos adelantados por las Delegaciones Departamentales se encuentra que no existe la totalidad de los documentos presentados por los apoderados judiciales, ni por los juzgados y la presentación de informes de los apoderados no es constante en todos los procesos por lo que no existe control por parte del Fondo respecto de la calidad y la eficiencia en la defensa implementada por los apoderados
</t>
  </si>
  <si>
    <t>Se presenta por cuanto la Entidad no contempla dentro de sus procedimientos, el control sobre la actividad de los apoderados.</t>
  </si>
  <si>
    <t xml:space="preserve">El coordinador juridico en conjunto con el Jefe de Oficina, solicitará a los abogados apoderados de los procesos judiciales a nivel nacional, presentar informes  mensuales del  avance de los procesos judiciales.  </t>
  </si>
  <si>
    <t>Para controlar el impulso procesal.</t>
  </si>
  <si>
    <t xml:space="preserve">Informe mensual de avance de procesos </t>
  </si>
  <si>
    <t>A
D</t>
  </si>
  <si>
    <t>Administrativo con presunta incidencia disciplinaria - Actividad de apoderados
En algunos expedientes de la muestra se encontró que la actuación de los apoderados del Fondo es esporádica y no se encuentran documentos que busquen el impulso del proceso en el Despacho Judicial, por lo que la actuación de los apoderados en el recaudo no resulta eficaz y eficiente.</t>
  </si>
  <si>
    <t>usencia de mecanismos de control de la actividad de los apoderados</t>
  </si>
  <si>
    <t>El Coordinador juridico en conjunto con el Jefe de Oficina del Fondo Social de Vivienda, solicitarán a los apoderados de los procesos ejecutivos hipotecarios, un control de supervisión de los procesos.</t>
  </si>
  <si>
    <t>Con el fin de ejercer el control de  supervisión de los procesos.</t>
  </si>
  <si>
    <t xml:space="preserve">Control de supervisión </t>
  </si>
  <si>
    <t xml:space="preserve"> El coordinador juridico de oficina del Fondo Social de vivienda, como responsable de la administración del aplicativo Ekogui, solicitara a lo abogados apoderados de los procesos, la actualización del aplicativo, e informando el avance de los procesos </t>
  </si>
  <si>
    <t>Para ejercer control sobre el avance procesal.</t>
  </si>
  <si>
    <t xml:space="preserve">Revisión del aplicativo </t>
  </si>
  <si>
    <t xml:space="preserve">Demora en el inicio de los procesos de cobro jurídico
De conformidad con lo señalado en el artículo 17 del decreto 2030 de 2002, modificado por el artículo 18 de la resolución 12797 de 2010 que reglamentan lo relacionado con la exigibilidad de la deuda, el Fondo Social de Vivienda hará exigible por cobro judicial o extrajudicial la totalidad de la deuda, entre otras razones, por la mora en el pago de 3 o más cuotas mensuales del crédito otorgado. Los casos anteriores evidencian que el FSV no es diligente al momento de iniciar las acciones de cobro jurídico de los procesos pues el tiempo de mora excede de manera importante el tiempo mínimo concedido por la normatividad para iniciar el proceso que es de 3 meses o 4 meses según el caso. </t>
  </si>
  <si>
    <t>La redacción de la norma que regula la exigibilidad de la totalidad del crédito por mora,  no limitarla en el tiempo, deja al criterio de los funcionarios el inicio del proceso en mención</t>
  </si>
  <si>
    <t>El Fondo social de Vivienda, dará extricto cumplimiento al articulo 18 de la Resolución 11488 de 2016 (Estatutos del Fondo )</t>
  </si>
  <si>
    <t>Con el fin de no generar situaciones de desigualdad entre los beneficiarios, y para obtener un a recuperación de cartera eficiente y eficaz.</t>
  </si>
  <si>
    <t xml:space="preserve">Cumpplimineto  a la Resolución </t>
  </si>
  <si>
    <t xml:space="preserve">Administrativo - Demora en trámite del cobro pre jurídico
Revisadas algunas carpetas de créditos con el fin de verificar el trámite efectuado por el FSV en el cobro pre jurídico se encontró que no existe un manual de procedimiento que permita tener un proceso unificado que establezca el tiempo en el cual el funcionario encargado del trámite inicie el cobro, el tiempo durante el cual se lleve a cabo esta etapa antes de enviarlo a cobro jurídico y formatos que permitan llevar controles sobre los contactos que se hacen vía telefónica con el deudor en los que se llegan a acuerdos de pago. 
</t>
  </si>
  <si>
    <t>El Fondo Social de Vivienda, realizará una reforma a los estatutos para limitar el numero de cuotas impagadas para incio de cobro juridico.</t>
  </si>
  <si>
    <t>El Fondo Social de Vivienda realizará una reforma a los estatutos.</t>
  </si>
  <si>
    <t xml:space="preserve">Con el fin de unificar el numero de cuotas del credito impagadas para presentar demanda. </t>
  </si>
  <si>
    <t xml:space="preserve">Reforma estatutaria </t>
  </si>
  <si>
    <t xml:space="preserve"> Administrativo – Clasificación Cartera
A 31 de diciembre de 2011 el saldo de la cuenta Otros Deudores – Préstamos Concedidos por $41.731.5 millones se encuentran clasificado en corriente por $7.374.2 millones y no corriente por $34.357.3 millones. Los saldos de dicha clasificación no son reales 
</t>
  </si>
  <si>
    <t>No existe en la Entidad un criterio técnico definido para clasificar la cartera corriente y no corriente.</t>
  </si>
  <si>
    <t xml:space="preserve">Administrativo con presunta connotación disciplinaria - Saneamiento de Cartera
Para las vigencias de 2011 y 2012 no se efectuaron los Comités de Sostenibilidad Financiera  para depurar la cartera de difícil recaudo y determinar la existencia real de la misma, a pesar de que el Fondo hizo una sola convocatoria a los miembros del Comité para el 25 de septiembre de 2012, la cual no asistieron como consta en acta firmada por el Jefe de Oficina y el Contador, dándose incumplimiento a la Resolución No 5990 del 3 de octubre de 2006  y la Resolución No 119 de 2006 de la Contaduría General de la Nación . 
Por lo anterior, el saldo de esta cuenta a 31 de diciembre de 2012 es de  $2.986.5 millones, teniendo un incremento frente al 2011 del 8.39% y corresponde a 158 deudores de los cuales el 31.6% (50) con una provisión de $892.3 millones se encuentran en procesos judiciales en la exigencia de la totalidad de la obligación y el 68.4% en espera de ser saneada, ya que algunos de estos son incobrables que datan desde los años 90. </t>
  </si>
  <si>
    <t>La situación enunciada se debe a la poca gestión de convocatoria por parte del Fondo desde que se creó el Comité Técnico en octubre de 2006  y a la falta de compromiso por parte de algunos de sus miembros cuando han sido citados al mismo.</t>
  </si>
  <si>
    <t>FONDO SOCIAL DE VIVIENDA</t>
  </si>
  <si>
    <t>VIGENCIA 
2011 - 2012</t>
  </si>
  <si>
    <t>viencia
20111 - 2012</t>
  </si>
  <si>
    <t>VIGENCIA
2011 - 2012</t>
  </si>
  <si>
    <t xml:space="preserve">VUGENCIA
2011 - 2012 </t>
  </si>
  <si>
    <t xml:space="preserve">REPRESENTANTE LEGAL: MIGUEL ANGEL GOMEZ CARRANZA </t>
  </si>
  <si>
    <t>PERIODO FISCAL: 2008, 2009, 2010, 2011, 2012, 2013, 2014, 2015 - 2017</t>
  </si>
  <si>
    <t>Descripción evidencia</t>
  </si>
  <si>
    <t>Conclusión o Justificación del Cierre</t>
  </si>
  <si>
    <t xml:space="preserve">Nombre:  CARLOS ALBERTO ARIAS MONCALEANO </t>
  </si>
  <si>
    <t>Correo electrónico: caarias@registraduria.gov.co</t>
  </si>
  <si>
    <t>Con oficio de fecha 20 de enero, se solicito a la OCI  el replanetamiento de fecha.
No se pudo cumplir porque porque el sistema no esta parametrizado con la necesidad del FSV 
Fecha anterior 2/01/2019-30/12/2019</t>
  </si>
  <si>
    <t xml:space="preserve">Con correo de fecha 4 de diciembre de 2019, se solicto a la OCI, reprogramación de fecha para el cumplimiento, 
No fue posible su cumplimiento debidoa a que, la Junta Directiva recomendó retomar el proceso de adquisición en la vigencia 2020, teniendo en cuenta que ya se avanzó en los procedimientos para que el Fondo Social de Vivienda pueda contratar y ya están los estudios de factibilidad, como cosnta el Acta No. 228 de noviembre 21 de 2019. 
Fecha de inicio 2/01/2019 -31/12/2019
</t>
  </si>
  <si>
    <t xml:space="preserve">Depuración de Saldos con castigo de cartera </t>
  </si>
  <si>
    <t>Remisión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</si>
</sst>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0;[Red]0"/>
  </numFmts>
  <fonts count="14"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b/>
      <sz val="12"/>
      <name val="Arial"/>
      <family val="2"/>
    </font>
    <font>
      <sz val="8"/>
      <name val="Arial"/>
      <family val="2"/>
    </font>
    <font>
      <b/>
      <sz val="9"/>
      <color theme="1"/>
      <name val="Arial"/>
      <family val="2"/>
    </font>
    <font>
      <b/>
      <sz val="8"/>
      <name val="Arial"/>
      <family val="2"/>
    </font>
    <font>
      <sz val="8"/>
      <color theme="1"/>
      <name val="Arial"/>
      <family val="2"/>
    </font>
    <font>
      <b/>
      <i/>
      <sz val="8"/>
      <name val="Arial"/>
      <family val="2"/>
    </font>
    <font>
      <sz val="9"/>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53">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48">
    <xf numFmtId="0" fontId="0" fillId="0" borderId="0" xfId="0"/>
    <xf numFmtId="4" fontId="3" fillId="0" borderId="2" xfId="1" applyNumberFormat="1" applyFont="1" applyFill="1" applyBorder="1" applyAlignment="1" applyProtection="1">
      <alignment horizontal="left" vertical="center" wrapText="1"/>
    </xf>
    <xf numFmtId="4" fontId="0" fillId="2" borderId="3" xfId="0" applyNumberFormat="1" applyFill="1" applyBorder="1" applyProtection="1"/>
    <xf numFmtId="4" fontId="3" fillId="0" borderId="6" xfId="1" applyNumberFormat="1" applyFont="1" applyFill="1" applyBorder="1" applyAlignment="1" applyProtection="1">
      <alignment horizontal="left" vertical="center" wrapText="1"/>
    </xf>
    <xf numFmtId="4" fontId="0" fillId="2" borderId="7" xfId="0" applyNumberFormat="1" applyFill="1" applyBorder="1" applyProtection="1"/>
    <xf numFmtId="14" fontId="0" fillId="0" borderId="0" xfId="0" applyNumberFormat="1"/>
    <xf numFmtId="4" fontId="3" fillId="0" borderId="9" xfId="1" applyNumberFormat="1" applyFont="1" applyFill="1" applyBorder="1" applyAlignment="1" applyProtection="1">
      <alignment horizontal="left" vertical="center" wrapText="1"/>
    </xf>
    <xf numFmtId="4" fontId="3" fillId="0" borderId="10" xfId="1" applyNumberFormat="1" applyFont="1" applyFill="1" applyBorder="1" applyAlignment="1" applyProtection="1">
      <alignment horizontal="left" vertical="center" wrapText="1"/>
    </xf>
    <xf numFmtId="4" fontId="3" fillId="0" borderId="11" xfId="1" applyNumberFormat="1" applyFont="1" applyFill="1" applyBorder="1" applyAlignment="1" applyProtection="1">
      <alignment horizontal="left" vertical="center" wrapText="1"/>
    </xf>
    <xf numFmtId="4" fontId="2" fillId="2" borderId="8" xfId="1" applyNumberFormat="1" applyFont="1" applyFill="1" applyBorder="1" applyAlignment="1" applyProtection="1">
      <alignment vertical="center" wrapText="1"/>
    </xf>
    <xf numFmtId="4" fontId="1" fillId="0" borderId="6" xfId="1" applyNumberFormat="1" applyFill="1" applyBorder="1" applyAlignment="1" applyProtection="1">
      <alignment vertical="center" wrapText="1"/>
    </xf>
    <xf numFmtId="4" fontId="2" fillId="0" borderId="6" xfId="1" applyNumberFormat="1" applyFont="1" applyFill="1" applyBorder="1" applyAlignment="1" applyProtection="1">
      <alignment vertical="center" wrapText="1"/>
    </xf>
    <xf numFmtId="4" fontId="2" fillId="2" borderId="8" xfId="1" applyNumberFormat="1" applyFont="1" applyFill="1" applyBorder="1" applyAlignment="1" applyProtection="1">
      <alignment vertical="center"/>
    </xf>
    <xf numFmtId="4" fontId="2" fillId="0" borderId="6" xfId="1" applyNumberFormat="1" applyFont="1" applyFill="1" applyBorder="1" applyAlignment="1" applyProtection="1">
      <alignment vertical="center"/>
    </xf>
    <xf numFmtId="4" fontId="1" fillId="0" borderId="6" xfId="1" applyNumberFormat="1" applyFill="1" applyBorder="1" applyAlignment="1" applyProtection="1">
      <alignment vertical="center"/>
    </xf>
    <xf numFmtId="4" fontId="1" fillId="0" borderId="12" xfId="1" applyNumberFormat="1" applyFill="1" applyBorder="1" applyAlignment="1" applyProtection="1">
      <alignment vertical="center" wrapText="1"/>
    </xf>
    <xf numFmtId="4" fontId="2" fillId="0" borderId="11" xfId="1" applyNumberFormat="1" applyFont="1" applyFill="1" applyBorder="1" applyAlignment="1" applyProtection="1">
      <alignment vertical="center" wrapText="1"/>
    </xf>
    <xf numFmtId="4" fontId="2" fillId="0" borderId="9" xfId="1" applyNumberFormat="1" applyFont="1" applyFill="1" applyBorder="1" applyAlignment="1" applyProtection="1">
      <alignment vertical="center" wrapText="1"/>
    </xf>
    <xf numFmtId="4" fontId="4" fillId="0" borderId="15" xfId="1" applyNumberFormat="1" applyFont="1" applyFill="1" applyBorder="1" applyAlignment="1" applyProtection="1">
      <alignment horizontal="center" vertical="center" wrapText="1"/>
    </xf>
    <xf numFmtId="0" fontId="5" fillId="2" borderId="16" xfId="1" applyFont="1" applyFill="1" applyBorder="1" applyAlignment="1" applyProtection="1"/>
    <xf numFmtId="0" fontId="5" fillId="0" borderId="12" xfId="1" applyFont="1" applyFill="1" applyBorder="1" applyAlignment="1" applyProtection="1"/>
    <xf numFmtId="0" fontId="5" fillId="0" borderId="17" xfId="1" applyFont="1" applyFill="1" applyBorder="1" applyAlignment="1" applyProtection="1"/>
    <xf numFmtId="0" fontId="6" fillId="0" borderId="12" xfId="1" applyFont="1" applyFill="1" applyBorder="1" applyAlignment="1" applyProtection="1">
      <alignment horizontal="justify"/>
    </xf>
    <xf numFmtId="0" fontId="6" fillId="0" borderId="15" xfId="1" applyFont="1" applyFill="1" applyBorder="1" applyAlignment="1" applyProtection="1">
      <alignment horizontal="justify"/>
    </xf>
    <xf numFmtId="164" fontId="5" fillId="0" borderId="20" xfId="1" applyNumberFormat="1" applyFont="1" applyFill="1" applyBorder="1" applyAlignment="1" applyProtection="1">
      <alignment horizontal="center"/>
    </xf>
    <xf numFmtId="4" fontId="3" fillId="0" borderId="21" xfId="1" applyNumberFormat="1" applyFont="1" applyFill="1" applyBorder="1" applyAlignment="1" applyProtection="1">
      <alignment horizontal="left" vertical="center" wrapText="1"/>
    </xf>
    <xf numFmtId="4" fontId="3" fillId="0" borderId="22" xfId="1" applyNumberFormat="1" applyFont="1" applyFill="1" applyBorder="1" applyAlignment="1" applyProtection="1">
      <alignment horizontal="left" vertical="center" wrapText="1"/>
    </xf>
    <xf numFmtId="0" fontId="0" fillId="2" borderId="7" xfId="0" applyFill="1" applyBorder="1" applyProtection="1"/>
    <xf numFmtId="0" fontId="5" fillId="2"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textRotation="90" wrapText="1"/>
    </xf>
    <xf numFmtId="0" fontId="5" fillId="0" borderId="24" xfId="1" applyFont="1" applyFill="1" applyBorder="1" applyAlignment="1" applyProtection="1">
      <alignment vertical="center" wrapText="1"/>
    </xf>
    <xf numFmtId="0" fontId="5" fillId="0" borderId="24"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0" borderId="28"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3" fillId="0" borderId="28" xfId="1" applyFont="1" applyBorder="1" applyAlignment="1" applyProtection="1">
      <alignment horizontal="justify" vertical="center" wrapText="1"/>
    </xf>
    <xf numFmtId="0" fontId="3" fillId="0" borderId="28" xfId="1" applyFont="1" applyBorder="1" applyAlignment="1" applyProtection="1">
      <alignment horizontal="left" vertical="center" wrapText="1"/>
    </xf>
    <xf numFmtId="14" fontId="3" fillId="2" borderId="28" xfId="1" applyNumberFormat="1" applyFont="1" applyFill="1" applyBorder="1" applyAlignment="1" applyProtection="1">
      <alignment horizontal="center" vertical="center" wrapText="1"/>
    </xf>
    <xf numFmtId="1" fontId="3" fillId="2" borderId="28" xfId="0" applyNumberFormat="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protection locked="0"/>
    </xf>
    <xf numFmtId="9" fontId="2" fillId="4" borderId="28" xfId="0" applyNumberFormat="1" applyFont="1" applyFill="1" applyBorder="1" applyAlignment="1" applyProtection="1">
      <alignment horizontal="center" vertical="center" wrapText="1"/>
      <protection hidden="1"/>
    </xf>
    <xf numFmtId="1" fontId="3" fillId="2" borderId="28" xfId="0" applyNumberFormat="1" applyFont="1" applyFill="1" applyBorder="1" applyAlignment="1" applyProtection="1">
      <alignment horizontal="center" vertical="center" wrapText="1"/>
      <protection hidden="1"/>
    </xf>
    <xf numFmtId="165" fontId="3" fillId="2" borderId="28" xfId="1" applyNumberFormat="1" applyFont="1" applyFill="1" applyBorder="1" applyAlignment="1" applyProtection="1">
      <alignment horizontal="center" vertical="center" wrapText="1"/>
      <protection hidden="1"/>
    </xf>
    <xf numFmtId="0" fontId="3" fillId="2" borderId="28" xfId="1" applyFont="1" applyFill="1" applyBorder="1" applyAlignment="1" applyProtection="1">
      <alignment horizontal="center" vertical="center" wrapText="1"/>
    </xf>
    <xf numFmtId="0" fontId="3" fillId="3" borderId="28" xfId="1" applyFont="1" applyFill="1" applyBorder="1" applyAlignment="1" applyProtection="1">
      <alignment vertical="center" wrapText="1"/>
      <protection locked="0"/>
    </xf>
    <xf numFmtId="0" fontId="3" fillId="2" borderId="29" xfId="1" applyFont="1" applyFill="1" applyBorder="1" applyAlignment="1" applyProtection="1">
      <alignment horizontal="center" vertical="center" wrapText="1"/>
    </xf>
    <xf numFmtId="0" fontId="3" fillId="2" borderId="28" xfId="1" applyFont="1" applyFill="1" applyBorder="1" applyAlignment="1" applyProtection="1">
      <alignment horizontal="justify" vertical="center" wrapText="1"/>
    </xf>
    <xf numFmtId="0" fontId="3" fillId="2" borderId="28" xfId="1" applyFont="1" applyFill="1" applyBorder="1" applyAlignment="1" applyProtection="1">
      <alignment horizontal="left" vertical="center" wrapText="1"/>
    </xf>
    <xf numFmtId="0" fontId="3" fillId="0" borderId="28" xfId="1" applyFont="1" applyBorder="1" applyAlignment="1" applyProtection="1">
      <alignment vertical="center" wrapText="1"/>
    </xf>
    <xf numFmtId="0" fontId="3" fillId="2" borderId="28" xfId="1" applyFont="1" applyFill="1" applyBorder="1" applyAlignment="1" applyProtection="1">
      <alignment horizontal="left" vertical="top" wrapText="1"/>
    </xf>
    <xf numFmtId="0" fontId="3" fillId="0" borderId="28" xfId="1" applyFont="1" applyFill="1" applyBorder="1" applyAlignment="1" applyProtection="1">
      <alignment horizontal="left" vertical="center" wrapText="1"/>
    </xf>
    <xf numFmtId="0" fontId="9" fillId="2" borderId="27" xfId="1" applyFont="1" applyFill="1" applyBorder="1" applyAlignment="1" applyProtection="1">
      <alignment horizontal="center" vertical="center" wrapText="1"/>
    </xf>
    <xf numFmtId="0" fontId="3" fillId="2" borderId="28" xfId="1" applyFont="1" applyFill="1" applyBorder="1" applyAlignment="1" applyProtection="1">
      <alignment vertical="center" wrapText="1"/>
    </xf>
    <xf numFmtId="0" fontId="8" fillId="2" borderId="28" xfId="0" applyFont="1" applyFill="1" applyBorder="1" applyAlignment="1" applyProtection="1">
      <alignment horizontal="justify" vertical="center" wrapText="1"/>
    </xf>
    <xf numFmtId="0" fontId="10" fillId="2" borderId="28" xfId="0" applyFont="1" applyFill="1" applyBorder="1" applyAlignment="1" applyProtection="1">
      <alignment horizontal="center" vertical="center" wrapText="1"/>
    </xf>
    <xf numFmtId="14" fontId="8" fillId="0" borderId="28" xfId="0" applyNumberFormat="1" applyFont="1" applyFill="1" applyBorder="1" applyAlignment="1" applyProtection="1">
      <alignment horizontal="center" vertical="center" wrapText="1"/>
    </xf>
    <xf numFmtId="0" fontId="11" fillId="2" borderId="28" xfId="0" applyFont="1" applyFill="1" applyBorder="1" applyAlignment="1" applyProtection="1">
      <alignment vertical="center" wrapText="1"/>
    </xf>
    <xf numFmtId="0" fontId="10" fillId="0" borderId="28" xfId="0" applyFont="1" applyBorder="1" applyAlignment="1" applyProtection="1">
      <alignment horizontal="center" vertical="center" wrapText="1"/>
    </xf>
    <xf numFmtId="14" fontId="8" fillId="0" borderId="28" xfId="0" applyNumberFormat="1" applyFont="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 fontId="0" fillId="0" borderId="32" xfId="0" applyNumberFormat="1" applyFill="1" applyBorder="1" applyProtection="1"/>
    <xf numFmtId="9" fontId="2" fillId="2" borderId="33" xfId="0" applyNumberFormat="1" applyFont="1" applyFill="1" applyBorder="1" applyAlignment="1" applyProtection="1">
      <alignment vertical="center" wrapText="1"/>
    </xf>
    <xf numFmtId="1" fontId="0" fillId="0" borderId="34" xfId="0" applyNumberFormat="1" applyFill="1" applyBorder="1" applyProtection="1"/>
    <xf numFmtId="0" fontId="0" fillId="0" borderId="0" xfId="0" applyFill="1" applyBorder="1" applyProtection="1"/>
    <xf numFmtId="4" fontId="0" fillId="2" borderId="5" xfId="0" applyNumberFormat="1" applyFill="1" applyBorder="1" applyProtection="1"/>
    <xf numFmtId="0" fontId="12" fillId="0" borderId="4" xfId="0" applyFont="1" applyFill="1" applyBorder="1" applyAlignment="1" applyProtection="1"/>
    <xf numFmtId="0" fontId="12" fillId="0" borderId="5" xfId="0" applyFont="1" applyFill="1" applyBorder="1" applyAlignment="1" applyProtection="1"/>
    <xf numFmtId="9" fontId="1" fillId="0" borderId="5" xfId="0" applyNumberFormat="1" applyFont="1" applyFill="1" applyBorder="1" applyProtection="1"/>
    <xf numFmtId="1" fontId="0" fillId="0" borderId="5" xfId="0" applyNumberFormat="1" applyFill="1" applyBorder="1" applyProtection="1"/>
    <xf numFmtId="0" fontId="0" fillId="0" borderId="5" xfId="0" applyFill="1" applyBorder="1" applyProtection="1"/>
    <xf numFmtId="0" fontId="0" fillId="0" borderId="6" xfId="0" applyFill="1" applyBorder="1" applyProtection="1"/>
    <xf numFmtId="4" fontId="0" fillId="2" borderId="6" xfId="0" applyNumberFormat="1" applyFill="1" applyBorder="1" applyProtection="1"/>
    <xf numFmtId="0" fontId="2" fillId="0" borderId="8"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Fill="1" applyBorder="1" applyAlignment="1" applyProtection="1"/>
    <xf numFmtId="1" fontId="0" fillId="0" borderId="6" xfId="0" applyNumberFormat="1" applyFill="1" applyBorder="1" applyAlignment="1" applyProtection="1"/>
    <xf numFmtId="1" fontId="2" fillId="0" borderId="6" xfId="0" applyNumberFormat="1" applyFont="1" applyFill="1" applyBorder="1" applyProtection="1"/>
    <xf numFmtId="1" fontId="0" fillId="0" borderId="6" xfId="0" applyNumberFormat="1" applyFill="1" applyBorder="1" applyProtection="1"/>
    <xf numFmtId="0" fontId="2" fillId="0" borderId="16" xfId="0" applyFont="1" applyFill="1" applyBorder="1" applyAlignment="1" applyProtection="1">
      <alignment horizontal="center"/>
    </xf>
    <xf numFmtId="0" fontId="2" fillId="0" borderId="12" xfId="0" applyFont="1" applyFill="1" applyBorder="1" applyAlignment="1" applyProtection="1">
      <alignment horizontal="center"/>
    </xf>
    <xf numFmtId="0" fontId="0" fillId="0" borderId="12" xfId="0" applyFill="1" applyBorder="1" applyProtection="1"/>
    <xf numFmtId="1" fontId="0" fillId="0" borderId="12" xfId="0" applyNumberFormat="1" applyFill="1" applyBorder="1" applyProtection="1"/>
    <xf numFmtId="0" fontId="0" fillId="0" borderId="10" xfId="0" applyFill="1" applyBorder="1" applyProtection="1"/>
    <xf numFmtId="0" fontId="2" fillId="0" borderId="35"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0" fillId="0" borderId="11" xfId="0" applyFill="1" applyBorder="1" applyProtection="1"/>
    <xf numFmtId="0" fontId="2" fillId="0" borderId="11" xfId="0" applyFont="1" applyFill="1" applyBorder="1" applyAlignment="1" applyProtection="1">
      <alignment horizontal="center"/>
    </xf>
    <xf numFmtId="0" fontId="0" fillId="0" borderId="40" xfId="0" applyFill="1" applyBorder="1" applyAlignment="1" applyProtection="1">
      <alignment vertical="center"/>
    </xf>
    <xf numFmtId="0" fontId="0" fillId="0" borderId="41" xfId="0" applyFill="1" applyBorder="1" applyAlignment="1" applyProtection="1">
      <alignment vertical="center"/>
    </xf>
    <xf numFmtId="1" fontId="0" fillId="0" borderId="42" xfId="0" applyNumberFormat="1" applyFill="1" applyBorder="1" applyAlignment="1" applyProtection="1">
      <alignment horizontal="center" vertical="center" wrapText="1"/>
    </xf>
    <xf numFmtId="0" fontId="0" fillId="0" borderId="43" xfId="0" applyFill="1" applyBorder="1" applyAlignment="1" applyProtection="1">
      <alignment vertical="center"/>
    </xf>
    <xf numFmtId="0" fontId="0" fillId="0" borderId="44" xfId="0" applyFill="1" applyBorder="1" applyAlignment="1" applyProtection="1">
      <alignment vertical="center"/>
    </xf>
    <xf numFmtId="166" fontId="0" fillId="0" borderId="45" xfId="0" applyNumberFormat="1" applyFill="1" applyBorder="1" applyAlignment="1" applyProtection="1">
      <alignment horizontal="center" vertical="center" wrapText="1"/>
    </xf>
    <xf numFmtId="10" fontId="0" fillId="0" borderId="46" xfId="0" applyNumberFormat="1" applyFill="1" applyBorder="1" applyAlignment="1" applyProtection="1">
      <alignment horizontal="center" vertical="center" wrapText="1"/>
    </xf>
    <xf numFmtId="0" fontId="2" fillId="0" borderId="47" xfId="0" applyFont="1" applyFill="1" applyBorder="1" applyAlignment="1" applyProtection="1">
      <alignment horizontal="center"/>
    </xf>
    <xf numFmtId="0" fontId="2" fillId="0" borderId="48" xfId="0" applyFont="1" applyFill="1" applyBorder="1" applyAlignment="1" applyProtection="1">
      <alignment horizontal="center"/>
    </xf>
    <xf numFmtId="0" fontId="0" fillId="0" borderId="49" xfId="0" applyFill="1" applyBorder="1" applyProtection="1"/>
    <xf numFmtId="0" fontId="0" fillId="0" borderId="13" xfId="0" applyFill="1" applyBorder="1" applyProtection="1"/>
    <xf numFmtId="10" fontId="0" fillId="0" borderId="51" xfId="0" applyNumberFormat="1" applyFill="1" applyBorder="1" applyAlignment="1" applyProtection="1">
      <alignment horizontal="center" vertical="center" wrapText="1"/>
    </xf>
    <xf numFmtId="0" fontId="0" fillId="0" borderId="48" xfId="0" applyFill="1" applyBorder="1" applyProtection="1"/>
    <xf numFmtId="4" fontId="0" fillId="2" borderId="48" xfId="0" applyNumberFormat="1" applyFill="1" applyBorder="1" applyProtection="1"/>
    <xf numFmtId="0" fontId="0" fillId="2" borderId="52" xfId="0" applyFill="1" applyBorder="1" applyProtection="1"/>
    <xf numFmtId="0" fontId="5" fillId="2" borderId="29" xfId="1" applyFont="1" applyFill="1" applyBorder="1" applyAlignment="1" applyProtection="1">
      <alignment horizontal="center" vertical="center" wrapText="1"/>
    </xf>
    <xf numFmtId="9" fontId="3" fillId="3" borderId="28" xfId="1" applyNumberFormat="1" applyFont="1" applyFill="1" applyBorder="1" applyAlignment="1" applyProtection="1">
      <alignment horizontal="center" vertical="center" wrapText="1"/>
      <protection locked="0"/>
    </xf>
    <xf numFmtId="14" fontId="8" fillId="2" borderId="28"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0" fontId="3" fillId="0" borderId="28" xfId="1" applyFont="1" applyFill="1" applyBorder="1" applyAlignment="1" applyProtection="1">
      <alignment horizontal="center" vertical="center" wrapText="1"/>
      <protection locked="0"/>
    </xf>
    <xf numFmtId="0" fontId="13" fillId="3" borderId="28" xfId="1" applyFont="1" applyFill="1" applyBorder="1" applyAlignment="1" applyProtection="1">
      <alignment vertical="center" wrapText="1"/>
      <protection locked="0"/>
    </xf>
    <xf numFmtId="4" fontId="3" fillId="0" borderId="0" xfId="1" applyNumberFormat="1" applyFont="1" applyFill="1" applyBorder="1" applyAlignment="1" applyProtection="1">
      <alignment horizontal="left" vertical="center" wrapText="1"/>
    </xf>
    <xf numFmtId="0" fontId="3" fillId="2" borderId="28" xfId="1" applyFont="1" applyFill="1" applyBorder="1" applyAlignment="1">
      <alignment horizontal="center" vertical="center" wrapText="1"/>
    </xf>
    <xf numFmtId="0" fontId="3" fillId="0" borderId="28" xfId="1" applyFont="1" applyBorder="1" applyAlignment="1">
      <alignment horizontal="center" vertical="center" wrapText="1"/>
    </xf>
    <xf numFmtId="0" fontId="8" fillId="2" borderId="28" xfId="0" applyFont="1" applyFill="1" applyBorder="1" applyAlignment="1">
      <alignment horizontal="center" vertical="center" wrapText="1"/>
    </xf>
    <xf numFmtId="0" fontId="8" fillId="0" borderId="28" xfId="0" applyFont="1" applyBorder="1" applyAlignment="1">
      <alignment horizontal="center" vertical="center" wrapText="1"/>
    </xf>
    <xf numFmtId="0" fontId="2" fillId="0" borderId="35"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4" fontId="2" fillId="2" borderId="1" xfId="1" applyNumberFormat="1" applyFont="1" applyFill="1" applyBorder="1" applyAlignment="1" applyProtection="1">
      <alignment horizontal="center" vertical="center" wrapText="1"/>
    </xf>
    <xf numFmtId="4" fontId="2" fillId="0" borderId="2" xfId="1" applyNumberFormat="1" applyFont="1" applyFill="1" applyBorder="1" applyAlignment="1" applyProtection="1">
      <alignment horizontal="center" vertical="center" wrapText="1"/>
    </xf>
    <xf numFmtId="4" fontId="2" fillId="2" borderId="4" xfId="1" applyNumberFormat="1" applyFont="1" applyFill="1" applyBorder="1" applyAlignment="1" applyProtection="1">
      <alignment horizontal="center" vertical="center" wrapText="1"/>
    </xf>
    <xf numFmtId="4" fontId="2" fillId="0" borderId="5" xfId="1" applyNumberFormat="1" applyFont="1" applyFill="1" applyBorder="1" applyAlignment="1" applyProtection="1">
      <alignment horizontal="center" vertical="center" wrapText="1"/>
    </xf>
    <xf numFmtId="4" fontId="2" fillId="2" borderId="8" xfId="1" applyNumberFormat="1" applyFont="1" applyFill="1" applyBorder="1" applyAlignment="1" applyProtection="1">
      <alignment horizontal="center" vertical="center" wrapText="1"/>
    </xf>
    <xf numFmtId="4" fontId="2" fillId="0" borderId="6" xfId="1" applyNumberFormat="1" applyFont="1" applyFill="1" applyBorder="1" applyAlignment="1" applyProtection="1">
      <alignment horizontal="center" vertical="center" wrapText="1"/>
    </xf>
    <xf numFmtId="4" fontId="4" fillId="0" borderId="13" xfId="1"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wrapText="1"/>
    </xf>
    <xf numFmtId="164" fontId="7" fillId="0" borderId="18" xfId="1" applyNumberFormat="1" applyFont="1" applyFill="1" applyBorder="1" applyAlignment="1" applyProtection="1">
      <alignment horizontal="center" vertical="center"/>
      <protection locked="0"/>
    </xf>
    <xf numFmtId="164" fontId="7" fillId="0" borderId="19" xfId="1" applyNumberFormat="1" applyFont="1" applyFill="1" applyBorder="1" applyAlignment="1" applyProtection="1">
      <alignment horizontal="center" vertical="center"/>
      <protection locked="0"/>
    </xf>
    <xf numFmtId="0" fontId="2" fillId="0" borderId="39" xfId="0" applyFont="1" applyFill="1" applyBorder="1" applyAlignment="1" applyProtection="1">
      <alignment horizontal="center"/>
    </xf>
    <xf numFmtId="0" fontId="2" fillId="0" borderId="9" xfId="0" applyFont="1" applyFill="1" applyBorder="1" applyAlignment="1" applyProtection="1">
      <alignment horizontal="center"/>
    </xf>
    <xf numFmtId="0" fontId="0" fillId="0" borderId="35"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0" fillId="0" borderId="18" xfId="0" applyFill="1" applyBorder="1" applyAlignment="1" applyProtection="1">
      <alignment horizontal="center"/>
    </xf>
    <xf numFmtId="0" fontId="0" fillId="0" borderId="38" xfId="0" applyFill="1" applyBorder="1" applyAlignment="1" applyProtection="1">
      <alignment horizontal="center"/>
    </xf>
    <xf numFmtId="0" fontId="5" fillId="0" borderId="41" xfId="0" applyFont="1" applyFill="1" applyBorder="1" applyAlignment="1" applyProtection="1">
      <alignment horizontal="center"/>
    </xf>
    <xf numFmtId="0" fontId="5" fillId="0" borderId="44" xfId="0" applyFont="1" applyFill="1" applyBorder="1" applyAlignment="1" applyProtection="1">
      <alignment horizontal="center"/>
    </xf>
    <xf numFmtId="0" fontId="3" fillId="0" borderId="28" xfId="1" applyFont="1" applyFill="1" applyBorder="1" applyAlignment="1">
      <alignment horizontal="center" vertical="center" wrapText="1"/>
    </xf>
    <xf numFmtId="14" fontId="3" fillId="0" borderId="28" xfId="1" applyNumberFormat="1" applyFont="1" applyFill="1" applyBorder="1" applyAlignment="1" applyProtection="1">
      <alignment horizontal="center" vertical="center" wrapText="1"/>
    </xf>
    <xf numFmtId="0" fontId="8" fillId="0" borderId="28" xfId="0" applyFont="1" applyFill="1" applyBorder="1" applyAlignment="1">
      <alignment horizontal="center" vertical="center" wrapText="1"/>
    </xf>
    <xf numFmtId="0" fontId="10" fillId="0" borderId="28" xfId="0" applyFont="1" applyFill="1" applyBorder="1" applyAlignment="1" applyProtection="1">
      <alignment horizontal="center" vertical="center" wrapText="1"/>
    </xf>
  </cellXfs>
  <cellStyles count="2">
    <cellStyle name="Normal" xfId="0" builtinId="0"/>
    <cellStyle name="Normal 8" xfId="1" xr:uid="{00000000-0005-0000-0000-00000100000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893110</xdr:colOff>
      <xdr:row>4</xdr:row>
      <xdr:rowOff>14717</xdr:rowOff>
    </xdr:to>
    <xdr:pic>
      <xdr:nvPicPr>
        <xdr:cNvPr id="2" name="Imagen 1">
          <a:extLst>
            <a:ext uri="{FF2B5EF4-FFF2-40B4-BE49-F238E27FC236}">
              <a16:creationId xmlns:a16="http://schemas.microsoft.com/office/drawing/2014/main" id="{7CAC454A-A23E-44C4-9D49-241CB233ED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0100" cy="757667"/>
        </a:xfrm>
        <a:prstGeom prst="rect">
          <a:avLst/>
        </a:prstGeom>
      </xdr:spPr>
    </xdr:pic>
    <xdr:clientData/>
  </xdr:twoCellAnchor>
  <xdr:twoCellAnchor editAs="oneCell">
    <xdr:from>
      <xdr:col>21</xdr:col>
      <xdr:colOff>1076325</xdr:colOff>
      <xdr:row>0</xdr:row>
      <xdr:rowOff>171450</xdr:rowOff>
    </xdr:from>
    <xdr:to>
      <xdr:col>21</xdr:col>
      <xdr:colOff>2216150</xdr:colOff>
      <xdr:row>6</xdr:row>
      <xdr:rowOff>135566</xdr:rowOff>
    </xdr:to>
    <xdr:pic macro="[1]!HOME">
      <xdr:nvPicPr>
        <xdr:cNvPr id="3" name="Imagen 2">
          <a:extLst>
            <a:ext uri="{FF2B5EF4-FFF2-40B4-BE49-F238E27FC236}">
              <a16:creationId xmlns:a16="http://schemas.microsoft.com/office/drawing/2014/main" id="{71AF088F-724D-4937-B1CB-C142DB2AFB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92850" y="171450"/>
          <a:ext cx="1133475" cy="11071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0.0.19.5\planeacion\SEGUIMIENTO_OCI\PLAN_DE_MEJORAMIENTO_INSTITUCIONAL\REGISTRADURIA%20NACIONAL%20DEL%20ESTADO%20CIVIL\NIVEL%20CENTRAL\PLANEACI&#211;N%20Y%20DIRECCIONAMIENTO%20ESTRAT&#201;GICO\PLANEACI&#211;N%20Y%20DIRECCIONAMIENTO%20ESTRAT&#201;G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 val="PLANEACIÓN Y DIRECCIONAMIENTO E"/>
    </sheetNames>
    <definedNames>
      <definedName name="HOME"/>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L47"/>
  <sheetViews>
    <sheetView tabSelected="1" zoomScale="75" zoomScaleNormal="75" workbookViewId="0">
      <selection activeCell="T8" sqref="T8"/>
    </sheetView>
  </sheetViews>
  <sheetFormatPr baseColWidth="10" defaultRowHeight="15" x14ac:dyDescent="0.25"/>
  <cols>
    <col min="1" max="1" width="5.5703125" customWidth="1"/>
    <col min="2" max="2" width="10" customWidth="1"/>
    <col min="3" max="3" width="3.28515625" customWidth="1"/>
    <col min="4" max="4" width="29.85546875" customWidth="1"/>
    <col min="5" max="5" width="30" customWidth="1"/>
    <col min="6" max="6" width="16.140625" customWidth="1"/>
    <col min="7" max="7" width="14.85546875" customWidth="1"/>
    <col min="8" max="8" width="12.5703125" customWidth="1"/>
    <col min="11" max="11" width="12.7109375" customWidth="1"/>
    <col min="13" max="13" width="13.5703125" customWidth="1"/>
    <col min="18" max="18" width="14.28515625" customWidth="1"/>
    <col min="19" max="19" width="15.7109375" customWidth="1"/>
    <col min="20" max="20" width="16.28515625" customWidth="1"/>
    <col min="21" max="21" width="28.42578125" customWidth="1"/>
    <col min="22" max="22" width="38.85546875" customWidth="1"/>
    <col min="24" max="24" width="20.7109375" customWidth="1"/>
    <col min="38" max="38" width="15.42578125" customWidth="1"/>
  </cols>
  <sheetData>
    <row r="1" spans="1:38" x14ac:dyDescent="0.25">
      <c r="A1" s="122" t="s">
        <v>0</v>
      </c>
      <c r="B1" s="123"/>
      <c r="C1" s="123"/>
      <c r="D1" s="123"/>
      <c r="E1" s="123"/>
      <c r="F1" s="123"/>
      <c r="G1" s="123"/>
      <c r="H1" s="123"/>
      <c r="I1" s="123"/>
      <c r="J1" s="123"/>
      <c r="K1" s="123"/>
      <c r="L1" s="123"/>
      <c r="M1" s="123"/>
      <c r="N1" s="123"/>
      <c r="O1" s="123"/>
      <c r="P1" s="123"/>
      <c r="Q1" s="123"/>
      <c r="R1" s="1"/>
      <c r="S1" s="1"/>
      <c r="T1" s="1"/>
      <c r="U1" s="1"/>
      <c r="V1" s="1"/>
      <c r="W1" s="2"/>
    </row>
    <row r="2" spans="1:38" x14ac:dyDescent="0.25">
      <c r="A2" s="124" t="s">
        <v>1</v>
      </c>
      <c r="B2" s="125"/>
      <c r="C2" s="125"/>
      <c r="D2" s="125"/>
      <c r="E2" s="125"/>
      <c r="F2" s="125"/>
      <c r="G2" s="125"/>
      <c r="H2" s="125"/>
      <c r="I2" s="125"/>
      <c r="J2" s="125"/>
      <c r="K2" s="125"/>
      <c r="L2" s="125"/>
      <c r="M2" s="125"/>
      <c r="N2" s="125"/>
      <c r="O2" s="125"/>
      <c r="P2" s="125"/>
      <c r="Q2" s="125"/>
      <c r="R2" s="3"/>
      <c r="S2" s="3"/>
      <c r="T2" s="3"/>
      <c r="U2" s="3"/>
      <c r="V2" s="3"/>
      <c r="W2" s="4"/>
      <c r="AL2" s="5">
        <v>43190</v>
      </c>
    </row>
    <row r="3" spans="1:38" x14ac:dyDescent="0.25">
      <c r="A3" s="126" t="s">
        <v>2</v>
      </c>
      <c r="B3" s="127"/>
      <c r="C3" s="127"/>
      <c r="D3" s="127"/>
      <c r="E3" s="127"/>
      <c r="F3" s="127"/>
      <c r="G3" s="127"/>
      <c r="H3" s="127"/>
      <c r="I3" s="127"/>
      <c r="J3" s="127"/>
      <c r="K3" s="127"/>
      <c r="L3" s="127"/>
      <c r="M3" s="127"/>
      <c r="N3" s="127"/>
      <c r="O3" s="127"/>
      <c r="P3" s="127"/>
      <c r="Q3" s="127"/>
      <c r="R3" s="6"/>
      <c r="S3" s="7"/>
      <c r="T3" s="8"/>
      <c r="U3" s="8"/>
      <c r="V3" s="3"/>
      <c r="W3" s="4"/>
      <c r="AL3" s="5">
        <v>43281</v>
      </c>
    </row>
    <row r="4" spans="1:38" x14ac:dyDescent="0.25">
      <c r="A4" s="9"/>
      <c r="B4" s="10"/>
      <c r="C4" s="10"/>
      <c r="D4" s="10"/>
      <c r="E4" s="10"/>
      <c r="F4" s="10"/>
      <c r="G4" s="10"/>
      <c r="H4" s="10"/>
      <c r="I4" s="10"/>
      <c r="J4" s="10"/>
      <c r="K4" s="10"/>
      <c r="L4" s="10"/>
      <c r="M4" s="10"/>
      <c r="N4" s="11"/>
      <c r="O4" s="10"/>
      <c r="P4" s="10"/>
      <c r="Q4" s="10"/>
      <c r="R4" s="8"/>
      <c r="S4" s="8"/>
      <c r="T4" s="8"/>
      <c r="U4" s="8"/>
      <c r="V4" s="3"/>
      <c r="W4" s="4"/>
      <c r="AL4" s="5">
        <v>43373</v>
      </c>
    </row>
    <row r="5" spans="1:38" x14ac:dyDescent="0.25">
      <c r="A5" s="12" t="s">
        <v>3</v>
      </c>
      <c r="B5" s="13"/>
      <c r="C5" s="13"/>
      <c r="D5" s="13"/>
      <c r="E5" s="14"/>
      <c r="F5" s="14"/>
      <c r="G5" s="14"/>
      <c r="H5" s="14"/>
      <c r="I5" s="14"/>
      <c r="J5" s="14"/>
      <c r="K5" s="10"/>
      <c r="L5" s="14"/>
      <c r="M5" s="14"/>
      <c r="N5" s="13" t="s">
        <v>4</v>
      </c>
      <c r="O5" s="13"/>
      <c r="P5" s="13"/>
      <c r="Q5" s="14"/>
      <c r="R5" s="8"/>
      <c r="S5" s="8"/>
      <c r="T5" s="8"/>
      <c r="U5" s="8"/>
      <c r="V5" s="3"/>
      <c r="W5" s="4"/>
      <c r="AL5" s="5">
        <v>43465</v>
      </c>
    </row>
    <row r="6" spans="1:38" x14ac:dyDescent="0.25">
      <c r="A6" s="12" t="s">
        <v>136</v>
      </c>
      <c r="B6" s="14"/>
      <c r="C6" s="14"/>
      <c r="D6" s="14"/>
      <c r="E6" s="14"/>
      <c r="F6" s="14"/>
      <c r="G6" s="14"/>
      <c r="H6" s="14"/>
      <c r="I6" s="14"/>
      <c r="J6" s="14"/>
      <c r="K6" s="10"/>
      <c r="L6" s="14"/>
      <c r="M6" s="14"/>
      <c r="N6" s="11"/>
      <c r="O6" s="10"/>
      <c r="P6" s="10"/>
      <c r="Q6" s="10"/>
      <c r="R6" s="8"/>
      <c r="S6" s="8"/>
      <c r="T6" s="8"/>
      <c r="U6" s="8"/>
      <c r="V6" s="3"/>
      <c r="W6" s="4"/>
      <c r="AL6" s="5">
        <v>43555</v>
      </c>
    </row>
    <row r="7" spans="1:38" x14ac:dyDescent="0.25">
      <c r="A7" s="12" t="s">
        <v>137</v>
      </c>
      <c r="B7" s="14"/>
      <c r="C7" s="14"/>
      <c r="D7" s="14"/>
      <c r="E7" s="14"/>
      <c r="F7" s="14"/>
      <c r="G7" s="14"/>
      <c r="H7" s="14"/>
      <c r="I7" s="14"/>
      <c r="J7" s="14"/>
      <c r="K7" s="15"/>
      <c r="L7" s="14"/>
      <c r="M7" s="14"/>
      <c r="N7" s="11"/>
      <c r="O7" s="10"/>
      <c r="P7" s="10"/>
      <c r="Q7" s="10"/>
      <c r="R7" s="8"/>
      <c r="S7" s="8"/>
      <c r="T7" s="8"/>
      <c r="U7" s="8"/>
      <c r="V7" s="3"/>
      <c r="W7" s="4"/>
      <c r="AL7" s="5">
        <v>43646</v>
      </c>
    </row>
    <row r="8" spans="1:38" ht="12.75" customHeight="1" thickBot="1" x14ac:dyDescent="0.3">
      <c r="A8" s="12" t="s">
        <v>5</v>
      </c>
      <c r="B8" s="11"/>
      <c r="C8" s="11"/>
      <c r="D8" s="10"/>
      <c r="E8" s="11"/>
      <c r="F8" s="11"/>
      <c r="G8" s="11"/>
      <c r="H8" s="11"/>
      <c r="I8" s="11"/>
      <c r="J8" s="16"/>
      <c r="K8" s="10"/>
      <c r="L8" s="17"/>
      <c r="M8" s="11"/>
      <c r="N8" s="11"/>
      <c r="O8" s="11"/>
      <c r="P8" s="128" t="s">
        <v>6</v>
      </c>
      <c r="Q8" s="129"/>
      <c r="R8" s="18" t="s">
        <v>7</v>
      </c>
      <c r="S8" s="8"/>
      <c r="T8" s="8"/>
      <c r="U8" s="8"/>
      <c r="V8" s="3"/>
      <c r="W8" s="4"/>
      <c r="AL8" s="5">
        <v>43738</v>
      </c>
    </row>
    <row r="9" spans="1:38" ht="16.5" thickBot="1" x14ac:dyDescent="0.3">
      <c r="A9" s="19" t="s">
        <v>8</v>
      </c>
      <c r="B9" s="20"/>
      <c r="C9" s="20"/>
      <c r="D9" s="20"/>
      <c r="E9" s="20"/>
      <c r="F9" s="20"/>
      <c r="G9" s="20"/>
      <c r="H9" s="20"/>
      <c r="I9" s="20"/>
      <c r="J9" s="20"/>
      <c r="K9" s="21"/>
      <c r="L9" s="20"/>
      <c r="M9" s="20"/>
      <c r="N9" s="22"/>
      <c r="O9" s="23"/>
      <c r="P9" s="130">
        <v>43830</v>
      </c>
      <c r="Q9" s="131"/>
      <c r="R9" s="24">
        <v>43483</v>
      </c>
      <c r="S9" s="25"/>
      <c r="T9" s="26"/>
      <c r="U9" s="114"/>
      <c r="V9" s="3"/>
      <c r="W9" s="27"/>
      <c r="AL9" s="5">
        <v>43830</v>
      </c>
    </row>
    <row r="10" spans="1:38" ht="72" x14ac:dyDescent="0.25">
      <c r="A10" s="28" t="s">
        <v>9</v>
      </c>
      <c r="B10" s="29" t="s">
        <v>10</v>
      </c>
      <c r="C10" s="30" t="s">
        <v>11</v>
      </c>
      <c r="D10" s="31" t="s">
        <v>12</v>
      </c>
      <c r="E10" s="31" t="s">
        <v>13</v>
      </c>
      <c r="F10" s="31" t="s">
        <v>14</v>
      </c>
      <c r="G10" s="31" t="s">
        <v>15</v>
      </c>
      <c r="H10" s="31" t="s">
        <v>16</v>
      </c>
      <c r="I10" s="31" t="s">
        <v>17</v>
      </c>
      <c r="J10" s="31" t="s">
        <v>18</v>
      </c>
      <c r="K10" s="31" t="s">
        <v>19</v>
      </c>
      <c r="L10" s="31" t="s">
        <v>20</v>
      </c>
      <c r="M10" s="31" t="s">
        <v>21</v>
      </c>
      <c r="N10" s="31" t="s">
        <v>22</v>
      </c>
      <c r="O10" s="31" t="s">
        <v>23</v>
      </c>
      <c r="P10" s="31" t="s">
        <v>24</v>
      </c>
      <c r="Q10" s="31" t="s">
        <v>25</v>
      </c>
      <c r="R10" s="31" t="s">
        <v>26</v>
      </c>
      <c r="S10" s="32" t="s">
        <v>27</v>
      </c>
      <c r="T10" s="33" t="s">
        <v>28</v>
      </c>
      <c r="U10" s="33" t="s">
        <v>138</v>
      </c>
      <c r="V10" s="34" t="s">
        <v>139</v>
      </c>
      <c r="W10" s="35" t="s">
        <v>29</v>
      </c>
    </row>
    <row r="11" spans="1:38" ht="176.25" customHeight="1" x14ac:dyDescent="0.25">
      <c r="A11" s="36">
        <v>1</v>
      </c>
      <c r="B11" s="37" t="s">
        <v>30</v>
      </c>
      <c r="C11" s="38" t="s">
        <v>31</v>
      </c>
      <c r="D11" s="39" t="s">
        <v>48</v>
      </c>
      <c r="E11" s="39" t="s">
        <v>49</v>
      </c>
      <c r="F11" s="40" t="s">
        <v>50</v>
      </c>
      <c r="G11" s="39" t="s">
        <v>51</v>
      </c>
      <c r="H11" s="144" t="s">
        <v>52</v>
      </c>
      <c r="I11" s="37">
        <v>1</v>
      </c>
      <c r="J11" s="145">
        <v>43832</v>
      </c>
      <c r="K11" s="145">
        <v>44196</v>
      </c>
      <c r="L11" s="42">
        <v>51.857142857142854</v>
      </c>
      <c r="M11" s="43">
        <v>0</v>
      </c>
      <c r="N11" s="44">
        <f t="shared" ref="N11:N33" si="0">IF(M11/I11&gt;1,1,+M11/I11)</f>
        <v>0</v>
      </c>
      <c r="O11" s="45">
        <f t="shared" ref="O11" si="1">+L11*N11</f>
        <v>0</v>
      </c>
      <c r="P11" s="45">
        <f t="shared" ref="P11" si="2">IF(K11&lt;=$P$9,O11,0)</f>
        <v>0</v>
      </c>
      <c r="Q11" s="45">
        <f>IF($P$9&gt;=K11,L11,0)</f>
        <v>0</v>
      </c>
      <c r="R11" s="46" t="str">
        <f t="shared" ref="R11:R33" si="3">IF(N11=100%,"CUMPLIDA",IF(K11-$R$9&lt;=0,"VENCIDA",IF(K11-$R$9&lt;=90,"PROXIMA A VENCER",IF(K11-$R$9&gt;90,"EN PROCESO"))))</f>
        <v>EN PROCESO</v>
      </c>
      <c r="S11" s="47" t="s">
        <v>131</v>
      </c>
      <c r="T11" s="47" t="s">
        <v>32</v>
      </c>
      <c r="U11" s="47"/>
      <c r="V11" s="48" t="s">
        <v>143</v>
      </c>
      <c r="W11" s="49">
        <v>2018</v>
      </c>
    </row>
    <row r="12" spans="1:38" ht="150" customHeight="1" x14ac:dyDescent="0.25">
      <c r="A12" s="36">
        <v>1</v>
      </c>
      <c r="B12" s="37" t="s">
        <v>30</v>
      </c>
      <c r="C12" s="38" t="s">
        <v>31</v>
      </c>
      <c r="D12" s="50" t="s">
        <v>48</v>
      </c>
      <c r="E12" s="50" t="s">
        <v>49</v>
      </c>
      <c r="F12" s="51" t="s">
        <v>53</v>
      </c>
      <c r="G12" s="50" t="s">
        <v>51</v>
      </c>
      <c r="H12" s="144" t="s">
        <v>54</v>
      </c>
      <c r="I12" s="37">
        <v>1</v>
      </c>
      <c r="J12" s="145">
        <v>43832</v>
      </c>
      <c r="K12" s="145">
        <v>44196</v>
      </c>
      <c r="L12" s="42">
        <v>51.857142857142854</v>
      </c>
      <c r="M12" s="43">
        <v>0</v>
      </c>
      <c r="N12" s="44">
        <f t="shared" si="0"/>
        <v>0</v>
      </c>
      <c r="O12" s="45">
        <f t="shared" ref="O12:O33" si="4">+L12*N12</f>
        <v>0</v>
      </c>
      <c r="P12" s="45">
        <f t="shared" ref="P12:P33" si="5">IF(K12&lt;=$P$9,O12,0)</f>
        <v>0</v>
      </c>
      <c r="Q12" s="45">
        <f t="shared" ref="Q12:Q33" si="6">IF($P$9&gt;=K12,L12,0)</f>
        <v>0</v>
      </c>
      <c r="R12" s="46" t="str">
        <f t="shared" si="3"/>
        <v>EN PROCESO</v>
      </c>
      <c r="S12" s="47" t="s">
        <v>131</v>
      </c>
      <c r="T12" s="47" t="s">
        <v>32</v>
      </c>
      <c r="U12" s="47"/>
      <c r="V12" s="48" t="s">
        <v>143</v>
      </c>
      <c r="W12" s="49">
        <v>2018</v>
      </c>
    </row>
    <row r="13" spans="1:38" ht="150" customHeight="1" x14ac:dyDescent="0.25">
      <c r="A13" s="36">
        <v>2</v>
      </c>
      <c r="B13" s="37" t="s">
        <v>30</v>
      </c>
      <c r="C13" s="38" t="s">
        <v>31</v>
      </c>
      <c r="D13" s="52" t="s">
        <v>55</v>
      </c>
      <c r="E13" s="52" t="s">
        <v>56</v>
      </c>
      <c r="F13" s="52" t="s">
        <v>57</v>
      </c>
      <c r="G13" s="53" t="s">
        <v>58</v>
      </c>
      <c r="H13" s="115" t="s">
        <v>144</v>
      </c>
      <c r="I13" s="38">
        <v>1</v>
      </c>
      <c r="J13" s="41">
        <v>43467</v>
      </c>
      <c r="K13" s="41">
        <v>43830</v>
      </c>
      <c r="L13" s="42">
        <v>51.857142857142854</v>
      </c>
      <c r="M13" s="43">
        <v>1</v>
      </c>
      <c r="N13" s="44">
        <f t="shared" si="0"/>
        <v>1</v>
      </c>
      <c r="O13" s="45">
        <f t="shared" si="4"/>
        <v>51.857142857142854</v>
      </c>
      <c r="P13" s="45">
        <f t="shared" si="5"/>
        <v>51.857142857142854</v>
      </c>
      <c r="Q13" s="45">
        <f t="shared" si="6"/>
        <v>51.857142857142854</v>
      </c>
      <c r="R13" s="46" t="str">
        <f t="shared" si="3"/>
        <v>CUMPLIDA</v>
      </c>
      <c r="S13" s="47" t="s">
        <v>131</v>
      </c>
      <c r="T13" s="47" t="s">
        <v>32</v>
      </c>
      <c r="U13" s="47"/>
      <c r="V13" s="48"/>
      <c r="W13" s="49">
        <v>2018</v>
      </c>
    </row>
    <row r="14" spans="1:38" ht="150" customHeight="1" x14ac:dyDescent="0.25">
      <c r="A14" s="36">
        <v>3</v>
      </c>
      <c r="B14" s="37" t="s">
        <v>30</v>
      </c>
      <c r="C14" s="38" t="s">
        <v>31</v>
      </c>
      <c r="D14" s="52" t="s">
        <v>59</v>
      </c>
      <c r="E14" s="52" t="s">
        <v>60</v>
      </c>
      <c r="F14" s="52" t="s">
        <v>61</v>
      </c>
      <c r="G14" s="54" t="s">
        <v>62</v>
      </c>
      <c r="H14" s="144" t="s">
        <v>63</v>
      </c>
      <c r="I14" s="37">
        <v>1</v>
      </c>
      <c r="J14" s="145">
        <v>43832</v>
      </c>
      <c r="K14" s="145">
        <v>44196</v>
      </c>
      <c r="L14" s="42">
        <v>51.857142857142854</v>
      </c>
      <c r="M14" s="43">
        <v>0</v>
      </c>
      <c r="N14" s="44">
        <f t="shared" si="0"/>
        <v>0</v>
      </c>
      <c r="O14" s="45">
        <f t="shared" si="4"/>
        <v>0</v>
      </c>
      <c r="P14" s="45">
        <f t="shared" si="5"/>
        <v>0</v>
      </c>
      <c r="Q14" s="45">
        <f t="shared" si="6"/>
        <v>0</v>
      </c>
      <c r="R14" s="46" t="str">
        <f t="shared" si="3"/>
        <v>EN PROCESO</v>
      </c>
      <c r="S14" s="47" t="s">
        <v>131</v>
      </c>
      <c r="T14" s="47" t="s">
        <v>32</v>
      </c>
      <c r="U14" s="47"/>
      <c r="V14" s="48" t="s">
        <v>143</v>
      </c>
      <c r="W14" s="49">
        <v>2018</v>
      </c>
    </row>
    <row r="15" spans="1:38" ht="150" customHeight="1" x14ac:dyDescent="0.25">
      <c r="A15" s="36">
        <v>4</v>
      </c>
      <c r="B15" s="37" t="s">
        <v>30</v>
      </c>
      <c r="C15" s="38" t="s">
        <v>31</v>
      </c>
      <c r="D15" s="52" t="s">
        <v>64</v>
      </c>
      <c r="E15" s="52" t="s">
        <v>65</v>
      </c>
      <c r="F15" s="52" t="s">
        <v>66</v>
      </c>
      <c r="G15" s="40" t="s">
        <v>67</v>
      </c>
      <c r="H15" s="116" t="s">
        <v>145</v>
      </c>
      <c r="I15" s="37">
        <v>1</v>
      </c>
      <c r="J15" s="41">
        <v>43467</v>
      </c>
      <c r="K15" s="41">
        <v>43830</v>
      </c>
      <c r="L15" s="42">
        <v>51.857142857142854</v>
      </c>
      <c r="M15" s="43">
        <v>1</v>
      </c>
      <c r="N15" s="44">
        <f t="shared" si="0"/>
        <v>1</v>
      </c>
      <c r="O15" s="45">
        <f t="shared" si="4"/>
        <v>51.857142857142854</v>
      </c>
      <c r="P15" s="45">
        <f t="shared" si="5"/>
        <v>51.857142857142854</v>
      </c>
      <c r="Q15" s="45">
        <f t="shared" si="6"/>
        <v>51.857142857142854</v>
      </c>
      <c r="R15" s="46" t="str">
        <f t="shared" si="3"/>
        <v>CUMPLIDA</v>
      </c>
      <c r="S15" s="47" t="s">
        <v>131</v>
      </c>
      <c r="T15" s="47" t="s">
        <v>32</v>
      </c>
      <c r="U15" s="47"/>
      <c r="V15" s="48"/>
      <c r="W15" s="49">
        <v>2018</v>
      </c>
    </row>
    <row r="16" spans="1:38" ht="150" customHeight="1" x14ac:dyDescent="0.25">
      <c r="A16" s="36">
        <v>5</v>
      </c>
      <c r="B16" s="37" t="s">
        <v>30</v>
      </c>
      <c r="C16" s="38" t="s">
        <v>31</v>
      </c>
      <c r="D16" s="52" t="s">
        <v>68</v>
      </c>
      <c r="E16" s="52" t="s">
        <v>69</v>
      </c>
      <c r="F16" s="52" t="s">
        <v>70</v>
      </c>
      <c r="G16" s="40" t="s">
        <v>62</v>
      </c>
      <c r="H16" s="144" t="s">
        <v>63</v>
      </c>
      <c r="I16" s="37">
        <v>1</v>
      </c>
      <c r="J16" s="145">
        <v>43832</v>
      </c>
      <c r="K16" s="145">
        <v>44196</v>
      </c>
      <c r="L16" s="42">
        <v>51.857142857142854</v>
      </c>
      <c r="M16" s="43">
        <v>0</v>
      </c>
      <c r="N16" s="44">
        <f t="shared" si="0"/>
        <v>0</v>
      </c>
      <c r="O16" s="45">
        <f t="shared" si="4"/>
        <v>0</v>
      </c>
      <c r="P16" s="45">
        <f t="shared" si="5"/>
        <v>0</v>
      </c>
      <c r="Q16" s="45">
        <f t="shared" si="6"/>
        <v>0</v>
      </c>
      <c r="R16" s="46" t="str">
        <f t="shared" si="3"/>
        <v>EN PROCESO</v>
      </c>
      <c r="S16" s="47" t="s">
        <v>131</v>
      </c>
      <c r="T16" s="47" t="s">
        <v>32</v>
      </c>
      <c r="U16" s="47"/>
      <c r="V16" s="48" t="s">
        <v>143</v>
      </c>
      <c r="W16" s="49">
        <v>2018</v>
      </c>
    </row>
    <row r="17" spans="1:23" ht="150" customHeight="1" x14ac:dyDescent="0.25">
      <c r="A17" s="55">
        <v>6</v>
      </c>
      <c r="B17" s="37" t="s">
        <v>30</v>
      </c>
      <c r="C17" s="38" t="s">
        <v>31</v>
      </c>
      <c r="D17" s="56" t="s">
        <v>71</v>
      </c>
      <c r="E17" s="56" t="s">
        <v>72</v>
      </c>
      <c r="F17" s="56" t="s">
        <v>73</v>
      </c>
      <c r="G17" s="57" t="s">
        <v>74</v>
      </c>
      <c r="H17" s="117" t="s">
        <v>75</v>
      </c>
      <c r="I17" s="58">
        <v>1</v>
      </c>
      <c r="J17" s="110">
        <v>43434</v>
      </c>
      <c r="K17" s="59">
        <v>43495</v>
      </c>
      <c r="L17" s="42">
        <v>8.7142857142857135</v>
      </c>
      <c r="M17" s="43">
        <v>1</v>
      </c>
      <c r="N17" s="44">
        <f t="shared" si="0"/>
        <v>1</v>
      </c>
      <c r="O17" s="45">
        <f t="shared" si="4"/>
        <v>8.7142857142857135</v>
      </c>
      <c r="P17" s="45">
        <f t="shared" si="5"/>
        <v>8.7142857142857135</v>
      </c>
      <c r="Q17" s="45">
        <f t="shared" si="6"/>
        <v>8.7142857142857135</v>
      </c>
      <c r="R17" s="46" t="str">
        <f t="shared" si="3"/>
        <v>CUMPLIDA</v>
      </c>
      <c r="S17" s="47" t="s">
        <v>131</v>
      </c>
      <c r="T17" s="47" t="s">
        <v>32</v>
      </c>
      <c r="U17" s="47"/>
      <c r="V17" s="48" t="s">
        <v>143</v>
      </c>
      <c r="W17" s="49">
        <v>2018</v>
      </c>
    </row>
    <row r="18" spans="1:23" ht="150" customHeight="1" x14ac:dyDescent="0.25">
      <c r="A18" s="55">
        <v>6</v>
      </c>
      <c r="B18" s="37" t="s">
        <v>30</v>
      </c>
      <c r="C18" s="38" t="s">
        <v>31</v>
      </c>
      <c r="D18" s="56" t="s">
        <v>71</v>
      </c>
      <c r="E18" s="56" t="s">
        <v>72</v>
      </c>
      <c r="F18" s="56" t="s">
        <v>76</v>
      </c>
      <c r="G18" s="57" t="s">
        <v>74</v>
      </c>
      <c r="H18" s="117" t="s">
        <v>77</v>
      </c>
      <c r="I18" s="58">
        <v>1</v>
      </c>
      <c r="J18" s="110">
        <v>43467</v>
      </c>
      <c r="K18" s="59">
        <v>43495</v>
      </c>
      <c r="L18" s="42">
        <v>4</v>
      </c>
      <c r="M18" s="109">
        <v>1</v>
      </c>
      <c r="N18" s="44">
        <f t="shared" si="0"/>
        <v>1</v>
      </c>
      <c r="O18" s="45">
        <f t="shared" si="4"/>
        <v>4</v>
      </c>
      <c r="P18" s="45">
        <f t="shared" si="5"/>
        <v>4</v>
      </c>
      <c r="Q18" s="45">
        <f t="shared" si="6"/>
        <v>4</v>
      </c>
      <c r="R18" s="46" t="str">
        <f t="shared" si="3"/>
        <v>CUMPLIDA</v>
      </c>
      <c r="S18" s="47" t="s">
        <v>131</v>
      </c>
      <c r="T18" s="47" t="s">
        <v>32</v>
      </c>
      <c r="U18" s="47"/>
      <c r="V18" s="48"/>
      <c r="W18" s="49">
        <v>2018</v>
      </c>
    </row>
    <row r="19" spans="1:23" ht="203.25" customHeight="1" x14ac:dyDescent="0.25">
      <c r="A19" s="55">
        <v>6</v>
      </c>
      <c r="B19" s="37" t="s">
        <v>30</v>
      </c>
      <c r="C19" s="38" t="s">
        <v>31</v>
      </c>
      <c r="D19" s="56" t="s">
        <v>71</v>
      </c>
      <c r="E19" s="56" t="s">
        <v>72</v>
      </c>
      <c r="F19" s="56" t="s">
        <v>78</v>
      </c>
      <c r="G19" s="57" t="s">
        <v>79</v>
      </c>
      <c r="H19" s="118" t="s">
        <v>80</v>
      </c>
      <c r="I19" s="58">
        <v>5</v>
      </c>
      <c r="J19" s="59">
        <v>43434</v>
      </c>
      <c r="K19" s="59">
        <v>43495</v>
      </c>
      <c r="L19" s="111">
        <v>8.7142857142857135</v>
      </c>
      <c r="M19" s="112">
        <v>5</v>
      </c>
      <c r="N19" s="44">
        <f t="shared" si="0"/>
        <v>1</v>
      </c>
      <c r="O19" s="45">
        <f t="shared" si="4"/>
        <v>8.7142857142857135</v>
      </c>
      <c r="P19" s="45">
        <f t="shared" si="5"/>
        <v>8.7142857142857135</v>
      </c>
      <c r="Q19" s="45">
        <f t="shared" si="6"/>
        <v>8.7142857142857135</v>
      </c>
      <c r="R19" s="46" t="str">
        <f t="shared" si="3"/>
        <v>CUMPLIDA</v>
      </c>
      <c r="S19" s="47" t="s">
        <v>131</v>
      </c>
      <c r="T19" s="47" t="s">
        <v>32</v>
      </c>
      <c r="U19" s="47"/>
      <c r="V19" s="48"/>
      <c r="W19" s="49">
        <v>2018</v>
      </c>
    </row>
    <row r="20" spans="1:23" ht="150" customHeight="1" x14ac:dyDescent="0.25">
      <c r="A20" s="55">
        <v>7</v>
      </c>
      <c r="B20" s="37" t="s">
        <v>30</v>
      </c>
      <c r="C20" s="38" t="s">
        <v>31</v>
      </c>
      <c r="D20" s="56" t="s">
        <v>81</v>
      </c>
      <c r="E20" s="56" t="s">
        <v>82</v>
      </c>
      <c r="F20" s="56" t="s">
        <v>70</v>
      </c>
      <c r="G20" s="60" t="s">
        <v>62</v>
      </c>
      <c r="H20" s="146" t="s">
        <v>63</v>
      </c>
      <c r="I20" s="147">
        <v>1</v>
      </c>
      <c r="J20" s="145">
        <v>43832</v>
      </c>
      <c r="K20" s="145">
        <v>44196</v>
      </c>
      <c r="L20" s="42">
        <v>51.857142857142854</v>
      </c>
      <c r="M20" s="43">
        <v>0</v>
      </c>
      <c r="N20" s="44">
        <f t="shared" si="0"/>
        <v>0</v>
      </c>
      <c r="O20" s="45">
        <f t="shared" si="4"/>
        <v>0</v>
      </c>
      <c r="P20" s="45">
        <f t="shared" si="5"/>
        <v>0</v>
      </c>
      <c r="Q20" s="45">
        <f t="shared" si="6"/>
        <v>0</v>
      </c>
      <c r="R20" s="46" t="str">
        <f t="shared" si="3"/>
        <v>EN PROCESO</v>
      </c>
      <c r="S20" s="47" t="s">
        <v>131</v>
      </c>
      <c r="T20" s="47" t="s">
        <v>32</v>
      </c>
      <c r="U20" s="47"/>
      <c r="V20" s="48" t="s">
        <v>143</v>
      </c>
      <c r="W20" s="49">
        <v>2018</v>
      </c>
    </row>
    <row r="21" spans="1:23" ht="90" customHeight="1" x14ac:dyDescent="0.25">
      <c r="A21" s="55">
        <v>8</v>
      </c>
      <c r="B21" s="37" t="s">
        <v>30</v>
      </c>
      <c r="C21" s="38" t="s">
        <v>31</v>
      </c>
      <c r="D21" s="56" t="s">
        <v>83</v>
      </c>
      <c r="E21" s="56" t="s">
        <v>84</v>
      </c>
      <c r="F21" s="56" t="s">
        <v>85</v>
      </c>
      <c r="G21" s="60" t="s">
        <v>86</v>
      </c>
      <c r="H21" s="118" t="s">
        <v>87</v>
      </c>
      <c r="I21" s="61">
        <v>1</v>
      </c>
      <c r="J21" s="62">
        <v>43467</v>
      </c>
      <c r="K21" s="59">
        <v>43587</v>
      </c>
      <c r="L21" s="111">
        <v>17.142857142857142</v>
      </c>
      <c r="M21" s="112">
        <v>1</v>
      </c>
      <c r="N21" s="44">
        <f t="shared" si="0"/>
        <v>1</v>
      </c>
      <c r="O21" s="45">
        <f t="shared" si="4"/>
        <v>17.142857142857142</v>
      </c>
      <c r="P21" s="45">
        <f t="shared" si="5"/>
        <v>17.142857142857142</v>
      </c>
      <c r="Q21" s="45">
        <f t="shared" si="6"/>
        <v>17.142857142857142</v>
      </c>
      <c r="R21" s="46" t="str">
        <f t="shared" si="3"/>
        <v>CUMPLIDA</v>
      </c>
      <c r="S21" s="47" t="s">
        <v>131</v>
      </c>
      <c r="T21" s="47" t="s">
        <v>32</v>
      </c>
      <c r="U21" s="47"/>
      <c r="V21" s="113"/>
      <c r="W21" s="49">
        <v>2018</v>
      </c>
    </row>
    <row r="22" spans="1:23" ht="222" customHeight="1" x14ac:dyDescent="0.25">
      <c r="A22" s="55">
        <v>9</v>
      </c>
      <c r="B22" s="37" t="s">
        <v>30</v>
      </c>
      <c r="C22" s="38" t="s">
        <v>31</v>
      </c>
      <c r="D22" s="56" t="s">
        <v>88</v>
      </c>
      <c r="E22" s="56" t="s">
        <v>89</v>
      </c>
      <c r="F22" s="56" t="s">
        <v>90</v>
      </c>
      <c r="G22" s="60" t="s">
        <v>91</v>
      </c>
      <c r="H22" s="118" t="s">
        <v>92</v>
      </c>
      <c r="I22" s="61">
        <v>1</v>
      </c>
      <c r="J22" s="62">
        <v>43467</v>
      </c>
      <c r="K22" s="59">
        <v>43587</v>
      </c>
      <c r="L22" s="111">
        <v>17.142857142857142</v>
      </c>
      <c r="M22" s="112">
        <v>1</v>
      </c>
      <c r="N22" s="44">
        <f t="shared" si="0"/>
        <v>1</v>
      </c>
      <c r="O22" s="45">
        <f t="shared" si="4"/>
        <v>17.142857142857142</v>
      </c>
      <c r="P22" s="45">
        <f t="shared" si="5"/>
        <v>17.142857142857142</v>
      </c>
      <c r="Q22" s="45">
        <f t="shared" si="6"/>
        <v>17.142857142857142</v>
      </c>
      <c r="R22" s="46" t="str">
        <f t="shared" si="3"/>
        <v>CUMPLIDA</v>
      </c>
      <c r="S22" s="47" t="s">
        <v>131</v>
      </c>
      <c r="T22" s="47" t="s">
        <v>32</v>
      </c>
      <c r="U22" s="47"/>
      <c r="V22" s="48"/>
      <c r="W22" s="49">
        <v>2018</v>
      </c>
    </row>
    <row r="23" spans="1:23" ht="150" customHeight="1" x14ac:dyDescent="0.25">
      <c r="A23" s="55">
        <v>10</v>
      </c>
      <c r="B23" s="37" t="s">
        <v>30</v>
      </c>
      <c r="C23" s="38" t="s">
        <v>31</v>
      </c>
      <c r="D23" s="56" t="s">
        <v>93</v>
      </c>
      <c r="E23" s="56" t="s">
        <v>94</v>
      </c>
      <c r="F23" s="56" t="s">
        <v>95</v>
      </c>
      <c r="G23" s="60" t="s">
        <v>96</v>
      </c>
      <c r="H23" s="118" t="s">
        <v>97</v>
      </c>
      <c r="I23" s="61">
        <v>1</v>
      </c>
      <c r="J23" s="62">
        <v>43467</v>
      </c>
      <c r="K23" s="59">
        <v>43498</v>
      </c>
      <c r="L23" s="111">
        <v>4.4285714285714288</v>
      </c>
      <c r="M23" s="112">
        <v>1</v>
      </c>
      <c r="N23" s="44">
        <f t="shared" si="0"/>
        <v>1</v>
      </c>
      <c r="O23" s="45">
        <f t="shared" si="4"/>
        <v>4.4285714285714288</v>
      </c>
      <c r="P23" s="45">
        <f t="shared" si="5"/>
        <v>4.4285714285714288</v>
      </c>
      <c r="Q23" s="45">
        <f t="shared" si="6"/>
        <v>4.4285714285714288</v>
      </c>
      <c r="R23" s="46" t="str">
        <f t="shared" si="3"/>
        <v>CUMPLIDA</v>
      </c>
      <c r="S23" s="47" t="s">
        <v>131</v>
      </c>
      <c r="T23" s="47" t="s">
        <v>32</v>
      </c>
      <c r="U23" s="47"/>
      <c r="V23" s="48"/>
      <c r="W23" s="108" t="s">
        <v>132</v>
      </c>
    </row>
    <row r="24" spans="1:23" ht="150" customHeight="1" x14ac:dyDescent="0.25">
      <c r="A24" s="55">
        <v>21</v>
      </c>
      <c r="B24" s="37" t="s">
        <v>30</v>
      </c>
      <c r="C24" s="38" t="s">
        <v>31</v>
      </c>
      <c r="D24" s="56" t="s">
        <v>98</v>
      </c>
      <c r="E24" s="56" t="s">
        <v>99</v>
      </c>
      <c r="F24" s="56" t="s">
        <v>100</v>
      </c>
      <c r="G24" s="60" t="s">
        <v>101</v>
      </c>
      <c r="H24" s="118" t="s">
        <v>102</v>
      </c>
      <c r="I24" s="61">
        <v>1</v>
      </c>
      <c r="J24" s="62">
        <v>43467</v>
      </c>
      <c r="K24" s="62">
        <v>43829</v>
      </c>
      <c r="L24" s="42">
        <v>51.714285714285715</v>
      </c>
      <c r="M24" s="43">
        <v>1</v>
      </c>
      <c r="N24" s="44">
        <f t="shared" si="0"/>
        <v>1</v>
      </c>
      <c r="O24" s="45">
        <f t="shared" si="4"/>
        <v>51.714285714285715</v>
      </c>
      <c r="P24" s="45">
        <f t="shared" si="5"/>
        <v>51.714285714285715</v>
      </c>
      <c r="Q24" s="45">
        <f t="shared" si="6"/>
        <v>51.714285714285715</v>
      </c>
      <c r="R24" s="46" t="str">
        <f t="shared" si="3"/>
        <v>CUMPLIDA</v>
      </c>
      <c r="S24" s="47" t="s">
        <v>131</v>
      </c>
      <c r="T24" s="47" t="s">
        <v>32</v>
      </c>
      <c r="U24" s="47"/>
      <c r="V24" s="48"/>
      <c r="W24" s="108" t="s">
        <v>133</v>
      </c>
    </row>
    <row r="25" spans="1:23" ht="150" customHeight="1" x14ac:dyDescent="0.25">
      <c r="A25" s="55">
        <v>22</v>
      </c>
      <c r="B25" s="37" t="s">
        <v>30</v>
      </c>
      <c r="C25" s="38" t="s">
        <v>31</v>
      </c>
      <c r="D25" s="56" t="s">
        <v>103</v>
      </c>
      <c r="E25" s="56" t="s">
        <v>104</v>
      </c>
      <c r="F25" s="56" t="s">
        <v>100</v>
      </c>
      <c r="G25" s="60" t="s">
        <v>101</v>
      </c>
      <c r="H25" s="118" t="s">
        <v>102</v>
      </c>
      <c r="I25" s="61">
        <v>1</v>
      </c>
      <c r="J25" s="62">
        <v>43467</v>
      </c>
      <c r="K25" s="62">
        <v>43829</v>
      </c>
      <c r="L25" s="42">
        <v>51.714285714285715</v>
      </c>
      <c r="M25" s="43">
        <v>1</v>
      </c>
      <c r="N25" s="44">
        <f t="shared" si="0"/>
        <v>1</v>
      </c>
      <c r="O25" s="45">
        <f t="shared" si="4"/>
        <v>51.714285714285715</v>
      </c>
      <c r="P25" s="45">
        <f t="shared" si="5"/>
        <v>51.714285714285715</v>
      </c>
      <c r="Q25" s="45">
        <f t="shared" si="6"/>
        <v>51.714285714285715</v>
      </c>
      <c r="R25" s="46" t="str">
        <f t="shared" si="3"/>
        <v>CUMPLIDA</v>
      </c>
      <c r="S25" s="47" t="s">
        <v>131</v>
      </c>
      <c r="T25" s="47" t="s">
        <v>32</v>
      </c>
      <c r="U25" s="47"/>
      <c r="V25" s="48"/>
      <c r="W25" s="108" t="s">
        <v>132</v>
      </c>
    </row>
    <row r="26" spans="1:23" ht="150" customHeight="1" x14ac:dyDescent="0.25">
      <c r="A26" s="55">
        <v>22</v>
      </c>
      <c r="B26" s="37" t="s">
        <v>30</v>
      </c>
      <c r="C26" s="38" t="s">
        <v>31</v>
      </c>
      <c r="D26" s="56" t="s">
        <v>103</v>
      </c>
      <c r="E26" s="56" t="s">
        <v>104</v>
      </c>
      <c r="F26" s="56" t="s">
        <v>105</v>
      </c>
      <c r="G26" s="60" t="s">
        <v>106</v>
      </c>
      <c r="H26" s="118" t="s">
        <v>107</v>
      </c>
      <c r="I26" s="61">
        <v>12</v>
      </c>
      <c r="J26" s="62">
        <v>43468</v>
      </c>
      <c r="K26" s="62">
        <v>43829</v>
      </c>
      <c r="L26" s="42">
        <v>51.571428571428569</v>
      </c>
      <c r="M26" s="43">
        <v>12</v>
      </c>
      <c r="N26" s="44">
        <f t="shared" si="0"/>
        <v>1</v>
      </c>
      <c r="O26" s="45">
        <f t="shared" si="4"/>
        <v>51.571428571428569</v>
      </c>
      <c r="P26" s="45">
        <f t="shared" si="5"/>
        <v>51.571428571428569</v>
      </c>
      <c r="Q26" s="45">
        <f t="shared" si="6"/>
        <v>51.571428571428569</v>
      </c>
      <c r="R26" s="46" t="str">
        <f t="shared" si="3"/>
        <v>CUMPLIDA</v>
      </c>
      <c r="S26" s="47" t="s">
        <v>131</v>
      </c>
      <c r="T26" s="47" t="s">
        <v>32</v>
      </c>
      <c r="U26" s="47"/>
      <c r="V26" s="48"/>
      <c r="W26" s="108" t="s">
        <v>134</v>
      </c>
    </row>
    <row r="27" spans="1:23" ht="150" customHeight="1" x14ac:dyDescent="0.25">
      <c r="A27" s="55">
        <v>23</v>
      </c>
      <c r="B27" s="37" t="s">
        <v>30</v>
      </c>
      <c r="C27" s="38" t="s">
        <v>108</v>
      </c>
      <c r="D27" s="56" t="s">
        <v>109</v>
      </c>
      <c r="E27" s="56" t="s">
        <v>110</v>
      </c>
      <c r="F27" s="56" t="s">
        <v>111</v>
      </c>
      <c r="G27" s="60" t="s">
        <v>112</v>
      </c>
      <c r="H27" s="118" t="s">
        <v>113</v>
      </c>
      <c r="I27" s="61">
        <v>12</v>
      </c>
      <c r="J27" s="62">
        <v>43469</v>
      </c>
      <c r="K27" s="62">
        <v>43830</v>
      </c>
      <c r="L27" s="42">
        <v>51.714285714285715</v>
      </c>
      <c r="M27" s="43">
        <v>12</v>
      </c>
      <c r="N27" s="44">
        <f t="shared" si="0"/>
        <v>1</v>
      </c>
      <c r="O27" s="45">
        <f t="shared" si="4"/>
        <v>51.714285714285715</v>
      </c>
      <c r="P27" s="45">
        <f t="shared" si="5"/>
        <v>51.714285714285715</v>
      </c>
      <c r="Q27" s="45">
        <f t="shared" si="6"/>
        <v>51.714285714285715</v>
      </c>
      <c r="R27" s="46" t="str">
        <f t="shared" si="3"/>
        <v>CUMPLIDA</v>
      </c>
      <c r="S27" s="47" t="s">
        <v>131</v>
      </c>
      <c r="T27" s="47" t="s">
        <v>32</v>
      </c>
      <c r="U27" s="47"/>
      <c r="V27" s="48"/>
      <c r="W27" s="108" t="s">
        <v>134</v>
      </c>
    </row>
    <row r="28" spans="1:23" ht="150" customHeight="1" x14ac:dyDescent="0.25">
      <c r="A28" s="55">
        <v>23</v>
      </c>
      <c r="B28" s="37" t="s">
        <v>30</v>
      </c>
      <c r="C28" s="38" t="s">
        <v>108</v>
      </c>
      <c r="D28" s="56" t="s">
        <v>109</v>
      </c>
      <c r="E28" s="56" t="s">
        <v>110</v>
      </c>
      <c r="F28" s="56" t="s">
        <v>114</v>
      </c>
      <c r="G28" s="60" t="s">
        <v>115</v>
      </c>
      <c r="H28" s="146" t="s">
        <v>116</v>
      </c>
      <c r="I28" s="147">
        <v>12</v>
      </c>
      <c r="J28" s="59">
        <v>43832</v>
      </c>
      <c r="K28" s="59">
        <v>44195</v>
      </c>
      <c r="L28" s="42">
        <v>51.714285714285715</v>
      </c>
      <c r="M28" s="43">
        <v>0</v>
      </c>
      <c r="N28" s="44">
        <f t="shared" si="0"/>
        <v>0</v>
      </c>
      <c r="O28" s="45">
        <f t="shared" si="4"/>
        <v>0</v>
      </c>
      <c r="P28" s="45">
        <f t="shared" si="5"/>
        <v>0</v>
      </c>
      <c r="Q28" s="45">
        <f t="shared" si="6"/>
        <v>0</v>
      </c>
      <c r="R28" s="46" t="str">
        <f t="shared" si="3"/>
        <v>EN PROCESO</v>
      </c>
      <c r="S28" s="47" t="s">
        <v>131</v>
      </c>
      <c r="T28" s="47" t="s">
        <v>32</v>
      </c>
      <c r="U28" s="47"/>
      <c r="V28" s="48" t="s">
        <v>142</v>
      </c>
      <c r="W28" s="108" t="s">
        <v>134</v>
      </c>
    </row>
    <row r="29" spans="1:23" ht="150" customHeight="1" x14ac:dyDescent="0.25">
      <c r="A29" s="55">
        <v>24</v>
      </c>
      <c r="B29" s="37" t="s">
        <v>30</v>
      </c>
      <c r="C29" s="38" t="s">
        <v>31</v>
      </c>
      <c r="D29" s="56" t="s">
        <v>117</v>
      </c>
      <c r="E29" s="56" t="s">
        <v>118</v>
      </c>
      <c r="F29" s="56" t="s">
        <v>119</v>
      </c>
      <c r="G29" s="60" t="s">
        <v>120</v>
      </c>
      <c r="H29" s="118" t="s">
        <v>121</v>
      </c>
      <c r="I29" s="61">
        <v>12</v>
      </c>
      <c r="J29" s="62">
        <v>43467</v>
      </c>
      <c r="K29" s="62">
        <v>43829</v>
      </c>
      <c r="L29" s="42">
        <v>51.714285714285715</v>
      </c>
      <c r="M29" s="43">
        <v>12</v>
      </c>
      <c r="N29" s="44">
        <f t="shared" si="0"/>
        <v>1</v>
      </c>
      <c r="O29" s="45">
        <f t="shared" si="4"/>
        <v>51.714285714285715</v>
      </c>
      <c r="P29" s="45">
        <f t="shared" si="5"/>
        <v>51.714285714285715</v>
      </c>
      <c r="Q29" s="45">
        <f t="shared" si="6"/>
        <v>51.714285714285715</v>
      </c>
      <c r="R29" s="46" t="str">
        <f t="shared" si="3"/>
        <v>CUMPLIDA</v>
      </c>
      <c r="S29" s="47" t="s">
        <v>131</v>
      </c>
      <c r="T29" s="47" t="s">
        <v>32</v>
      </c>
      <c r="U29" s="47"/>
      <c r="V29" s="48"/>
      <c r="W29" s="108" t="s">
        <v>135</v>
      </c>
    </row>
    <row r="30" spans="1:23" ht="150" customHeight="1" x14ac:dyDescent="0.25">
      <c r="A30" s="55">
        <v>25</v>
      </c>
      <c r="B30" s="37" t="s">
        <v>30</v>
      </c>
      <c r="C30" s="38" t="s">
        <v>31</v>
      </c>
      <c r="D30" s="56" t="s">
        <v>122</v>
      </c>
      <c r="E30" s="56" t="s">
        <v>123</v>
      </c>
      <c r="F30" s="56" t="s">
        <v>124</v>
      </c>
      <c r="G30" s="60" t="s">
        <v>125</v>
      </c>
      <c r="H30" s="118" t="s">
        <v>126</v>
      </c>
      <c r="I30" s="61">
        <v>1</v>
      </c>
      <c r="J30" s="62">
        <v>43467</v>
      </c>
      <c r="K30" s="62">
        <v>43829</v>
      </c>
      <c r="L30" s="42">
        <v>51.714285714285715</v>
      </c>
      <c r="M30" s="43">
        <v>1</v>
      </c>
      <c r="N30" s="44">
        <f t="shared" si="0"/>
        <v>1</v>
      </c>
      <c r="O30" s="45">
        <f t="shared" si="4"/>
        <v>51.714285714285715</v>
      </c>
      <c r="P30" s="45">
        <f t="shared" si="5"/>
        <v>51.714285714285715</v>
      </c>
      <c r="Q30" s="45">
        <f t="shared" si="6"/>
        <v>51.714285714285715</v>
      </c>
      <c r="R30" s="46" t="str">
        <f t="shared" si="3"/>
        <v>CUMPLIDA</v>
      </c>
      <c r="S30" s="47" t="s">
        <v>131</v>
      </c>
      <c r="T30" s="47" t="s">
        <v>32</v>
      </c>
      <c r="U30" s="47"/>
      <c r="V30" s="48"/>
      <c r="W30" s="108" t="s">
        <v>132</v>
      </c>
    </row>
    <row r="31" spans="1:23" ht="150" customHeight="1" x14ac:dyDescent="0.25">
      <c r="A31" s="55">
        <v>28</v>
      </c>
      <c r="B31" s="37" t="s">
        <v>30</v>
      </c>
      <c r="C31" s="38" t="s">
        <v>31</v>
      </c>
      <c r="D31" s="56" t="s">
        <v>127</v>
      </c>
      <c r="E31" s="56" t="s">
        <v>128</v>
      </c>
      <c r="F31" s="56" t="s">
        <v>50</v>
      </c>
      <c r="G31" s="60" t="s">
        <v>51</v>
      </c>
      <c r="H31" s="146" t="s">
        <v>52</v>
      </c>
      <c r="I31" s="147">
        <v>1</v>
      </c>
      <c r="J31" s="59">
        <v>43832</v>
      </c>
      <c r="K31" s="59">
        <v>44196</v>
      </c>
      <c r="L31" s="42">
        <v>51.714285714285715</v>
      </c>
      <c r="M31" s="43">
        <v>0</v>
      </c>
      <c r="N31" s="44">
        <f t="shared" si="0"/>
        <v>0</v>
      </c>
      <c r="O31" s="45">
        <f t="shared" si="4"/>
        <v>0</v>
      </c>
      <c r="P31" s="45">
        <f t="shared" si="5"/>
        <v>0</v>
      </c>
      <c r="Q31" s="45">
        <f t="shared" si="6"/>
        <v>0</v>
      </c>
      <c r="R31" s="46" t="str">
        <f t="shared" si="3"/>
        <v>EN PROCESO</v>
      </c>
      <c r="S31" s="47" t="s">
        <v>131</v>
      </c>
      <c r="T31" s="47" t="s">
        <v>32</v>
      </c>
      <c r="U31" s="47"/>
      <c r="V31" s="48" t="s">
        <v>143</v>
      </c>
      <c r="W31" s="108" t="s">
        <v>132</v>
      </c>
    </row>
    <row r="32" spans="1:23" ht="150" customHeight="1" x14ac:dyDescent="0.25">
      <c r="A32" s="55">
        <v>28</v>
      </c>
      <c r="B32" s="37" t="s">
        <v>30</v>
      </c>
      <c r="C32" s="38" t="s">
        <v>31</v>
      </c>
      <c r="D32" s="56" t="s">
        <v>127</v>
      </c>
      <c r="E32" s="56" t="s">
        <v>128</v>
      </c>
      <c r="F32" s="56" t="s">
        <v>53</v>
      </c>
      <c r="G32" s="60" t="s">
        <v>51</v>
      </c>
      <c r="H32" s="146" t="s">
        <v>54</v>
      </c>
      <c r="I32" s="147">
        <v>1</v>
      </c>
      <c r="J32" s="59">
        <v>43832</v>
      </c>
      <c r="K32" s="59">
        <v>44196</v>
      </c>
      <c r="L32" s="42">
        <v>51.714285714285715</v>
      </c>
      <c r="M32" s="43">
        <v>0</v>
      </c>
      <c r="N32" s="44">
        <f t="shared" si="0"/>
        <v>0</v>
      </c>
      <c r="O32" s="45">
        <f t="shared" si="4"/>
        <v>0</v>
      </c>
      <c r="P32" s="45">
        <f t="shared" si="5"/>
        <v>0</v>
      </c>
      <c r="Q32" s="45">
        <f t="shared" si="6"/>
        <v>0</v>
      </c>
      <c r="R32" s="46" t="str">
        <f t="shared" si="3"/>
        <v>EN PROCESO</v>
      </c>
      <c r="S32" s="47" t="s">
        <v>131</v>
      </c>
      <c r="T32" s="47" t="s">
        <v>32</v>
      </c>
      <c r="U32" s="47"/>
      <c r="V32" s="48" t="s">
        <v>143</v>
      </c>
      <c r="W32" s="108" t="s">
        <v>134</v>
      </c>
    </row>
    <row r="33" spans="1:23" ht="150" customHeight="1" x14ac:dyDescent="0.25">
      <c r="A33" s="55">
        <v>29</v>
      </c>
      <c r="B33" s="37" t="s">
        <v>30</v>
      </c>
      <c r="C33" s="38" t="s">
        <v>31</v>
      </c>
      <c r="D33" s="56" t="s">
        <v>129</v>
      </c>
      <c r="E33" s="56" t="s">
        <v>130</v>
      </c>
      <c r="F33" s="56" t="s">
        <v>73</v>
      </c>
      <c r="G33" s="60" t="s">
        <v>74</v>
      </c>
      <c r="H33" s="118" t="s">
        <v>75</v>
      </c>
      <c r="I33" s="61">
        <v>1</v>
      </c>
      <c r="J33" s="62">
        <v>43467</v>
      </c>
      <c r="K33" s="59">
        <v>43495</v>
      </c>
      <c r="L33" s="111">
        <v>4</v>
      </c>
      <c r="M33" s="112">
        <v>1</v>
      </c>
      <c r="N33" s="44">
        <f t="shared" si="0"/>
        <v>1</v>
      </c>
      <c r="O33" s="45">
        <f t="shared" si="4"/>
        <v>4</v>
      </c>
      <c r="P33" s="45">
        <f t="shared" si="5"/>
        <v>4</v>
      </c>
      <c r="Q33" s="45">
        <f t="shared" si="6"/>
        <v>4</v>
      </c>
      <c r="R33" s="46" t="str">
        <f t="shared" si="3"/>
        <v>CUMPLIDA</v>
      </c>
      <c r="S33" s="47" t="s">
        <v>131</v>
      </c>
      <c r="T33" s="47" t="s">
        <v>32</v>
      </c>
      <c r="U33" s="47"/>
      <c r="V33" s="48"/>
      <c r="W33" s="108" t="s">
        <v>134</v>
      </c>
    </row>
    <row r="34" spans="1:23" ht="15.75" thickBot="1" x14ac:dyDescent="0.3">
      <c r="A34" s="63"/>
      <c r="B34" s="64"/>
      <c r="C34" s="64"/>
      <c r="D34" s="64"/>
      <c r="E34" s="64"/>
      <c r="F34" s="64"/>
      <c r="G34" s="64"/>
      <c r="H34" s="64"/>
      <c r="I34" s="64"/>
      <c r="J34" s="64"/>
      <c r="K34" s="64"/>
      <c r="L34" s="65">
        <f>SUM(L11:L33)</f>
        <v>892.4285714285711</v>
      </c>
      <c r="M34" s="64"/>
      <c r="N34" s="66"/>
      <c r="O34" s="65">
        <f>SUM(O11:O33)</f>
        <v>478</v>
      </c>
      <c r="P34" s="65">
        <f>SUM(P11:P33)</f>
        <v>478</v>
      </c>
      <c r="Q34" s="67">
        <f>SUM(Q11:Q33)</f>
        <v>478</v>
      </c>
      <c r="R34" s="68"/>
      <c r="S34" s="68"/>
      <c r="T34" s="69"/>
      <c r="U34" s="69"/>
      <c r="V34" s="69"/>
      <c r="W34" s="27"/>
    </row>
    <row r="35" spans="1:23" x14ac:dyDescent="0.25">
      <c r="A35" s="70" t="s">
        <v>33</v>
      </c>
      <c r="B35" s="71"/>
      <c r="C35" s="71"/>
      <c r="D35" s="71"/>
      <c r="E35" s="71"/>
      <c r="F35" s="71"/>
      <c r="G35" s="71"/>
      <c r="H35" s="71"/>
      <c r="I35" s="71"/>
      <c r="J35" s="71"/>
      <c r="K35" s="71"/>
      <c r="L35" s="71"/>
      <c r="M35" s="71"/>
      <c r="N35" s="72"/>
      <c r="O35" s="73"/>
      <c r="P35" s="74"/>
      <c r="Q35" s="74"/>
      <c r="R35" s="75"/>
      <c r="S35" s="75"/>
      <c r="T35" s="76"/>
      <c r="U35" s="76"/>
      <c r="V35" s="76"/>
      <c r="W35" s="27"/>
    </row>
    <row r="36" spans="1:23" x14ac:dyDescent="0.25">
      <c r="A36" s="77"/>
      <c r="B36" s="78"/>
      <c r="C36" s="78"/>
      <c r="D36" s="79"/>
      <c r="E36" s="79"/>
      <c r="F36" s="79"/>
      <c r="G36" s="79"/>
      <c r="H36" s="79"/>
      <c r="I36" s="80"/>
      <c r="J36" s="79"/>
      <c r="K36" s="79"/>
      <c r="L36" s="75"/>
      <c r="M36" s="75"/>
      <c r="N36" s="75"/>
      <c r="O36" s="75"/>
      <c r="P36" s="75"/>
      <c r="Q36" s="75"/>
      <c r="R36" s="75"/>
      <c r="S36" s="75"/>
      <c r="T36" s="76"/>
      <c r="U36" s="76"/>
      <c r="V36" s="76"/>
      <c r="W36" s="27"/>
    </row>
    <row r="37" spans="1:23" x14ac:dyDescent="0.25">
      <c r="A37" s="77"/>
      <c r="B37" s="78"/>
      <c r="C37" s="78"/>
      <c r="D37" s="75"/>
      <c r="E37" s="75"/>
      <c r="F37" s="75"/>
      <c r="G37" s="75"/>
      <c r="H37" s="75"/>
      <c r="I37" s="81" t="s">
        <v>34</v>
      </c>
      <c r="J37" s="75"/>
      <c r="K37" s="75"/>
      <c r="L37" s="75"/>
      <c r="M37" s="75"/>
      <c r="N37" s="75"/>
      <c r="O37" s="75"/>
      <c r="P37" s="75"/>
      <c r="Q37" s="75"/>
      <c r="R37" s="75"/>
      <c r="S37" s="75"/>
      <c r="T37" s="76"/>
      <c r="U37" s="76"/>
      <c r="V37" s="76"/>
      <c r="W37" s="27"/>
    </row>
    <row r="38" spans="1:23" x14ac:dyDescent="0.25">
      <c r="A38" s="77"/>
      <c r="B38" s="78"/>
      <c r="C38" s="78"/>
      <c r="D38" s="75"/>
      <c r="E38" s="75"/>
      <c r="F38" s="75"/>
      <c r="G38" s="75"/>
      <c r="H38" s="75"/>
      <c r="I38" s="82" t="s">
        <v>140</v>
      </c>
      <c r="J38" s="75"/>
      <c r="K38" s="75"/>
      <c r="L38" s="75"/>
      <c r="M38" s="75"/>
      <c r="N38" s="75"/>
      <c r="O38" s="75"/>
      <c r="P38" s="75"/>
      <c r="Q38" s="75"/>
      <c r="R38" s="75"/>
      <c r="S38" s="75"/>
      <c r="T38" s="76"/>
      <c r="U38" s="76"/>
      <c r="V38" s="76"/>
      <c r="W38" s="27"/>
    </row>
    <row r="39" spans="1:23" x14ac:dyDescent="0.25">
      <c r="A39" s="77"/>
      <c r="B39" s="78"/>
      <c r="C39" s="78"/>
      <c r="D39" s="75"/>
      <c r="E39" s="75"/>
      <c r="F39" s="75"/>
      <c r="G39" s="75"/>
      <c r="H39" s="75"/>
      <c r="I39" s="82" t="s">
        <v>141</v>
      </c>
      <c r="J39" s="75"/>
      <c r="K39" s="75"/>
      <c r="L39" s="75"/>
      <c r="M39" s="75"/>
      <c r="N39" s="75"/>
      <c r="O39" s="75"/>
      <c r="P39" s="75"/>
      <c r="Q39" s="75"/>
      <c r="R39" s="75"/>
      <c r="S39" s="75"/>
      <c r="T39" s="76"/>
      <c r="U39" s="76"/>
      <c r="V39" s="76"/>
      <c r="W39" s="27"/>
    </row>
    <row r="40" spans="1:23" x14ac:dyDescent="0.25">
      <c r="A40" s="77"/>
      <c r="B40" s="78"/>
      <c r="C40" s="78"/>
      <c r="D40" s="75"/>
      <c r="E40" s="75"/>
      <c r="F40" s="75"/>
      <c r="G40" s="75"/>
      <c r="H40" s="75"/>
      <c r="I40" s="82"/>
      <c r="J40" s="75"/>
      <c r="K40" s="75"/>
      <c r="L40" s="75"/>
      <c r="M40" s="75"/>
      <c r="N40" s="75"/>
      <c r="O40" s="75"/>
      <c r="P40" s="75"/>
      <c r="Q40" s="75"/>
      <c r="R40" s="75"/>
      <c r="S40" s="75"/>
      <c r="T40" s="76"/>
      <c r="U40" s="76"/>
      <c r="V40" s="76"/>
      <c r="W40" s="27"/>
    </row>
    <row r="41" spans="1:23" ht="15.75" thickBot="1" x14ac:dyDescent="0.3">
      <c r="A41" s="83"/>
      <c r="B41" s="84"/>
      <c r="C41" s="84"/>
      <c r="D41" s="85"/>
      <c r="E41" s="85"/>
      <c r="F41" s="75"/>
      <c r="G41" s="85"/>
      <c r="H41" s="85"/>
      <c r="I41" s="86"/>
      <c r="J41" s="85"/>
      <c r="K41" s="85"/>
      <c r="L41" s="85"/>
      <c r="M41" s="85"/>
      <c r="N41" s="85"/>
      <c r="O41" s="85"/>
      <c r="P41" s="85"/>
      <c r="Q41" s="85"/>
      <c r="R41" s="85"/>
      <c r="S41" s="75"/>
      <c r="T41" s="76"/>
      <c r="U41" s="76"/>
      <c r="V41" s="76"/>
      <c r="W41" s="27"/>
    </row>
    <row r="42" spans="1:23" ht="15.75" thickBot="1" x14ac:dyDescent="0.3">
      <c r="A42" s="119" t="s">
        <v>35</v>
      </c>
      <c r="B42" s="120"/>
      <c r="C42" s="120"/>
      <c r="D42" s="120"/>
      <c r="E42" s="121"/>
      <c r="F42" s="87"/>
      <c r="G42" s="88"/>
      <c r="H42" s="89"/>
      <c r="I42" s="89"/>
      <c r="J42" s="89"/>
      <c r="K42" s="89"/>
      <c r="L42" s="89"/>
      <c r="M42" s="89"/>
      <c r="N42" s="89"/>
      <c r="O42" s="89"/>
      <c r="P42" s="89"/>
      <c r="Q42" s="89"/>
      <c r="R42" s="90"/>
      <c r="S42" s="75"/>
      <c r="T42" s="76"/>
      <c r="U42" s="76"/>
      <c r="V42" s="76"/>
      <c r="W42" s="27"/>
    </row>
    <row r="43" spans="1:23" ht="15.75" thickBot="1" x14ac:dyDescent="0.3">
      <c r="A43" s="140"/>
      <c r="B43" s="141"/>
      <c r="C43" s="141"/>
      <c r="D43" s="141"/>
      <c r="E43" s="141"/>
      <c r="F43" s="91"/>
      <c r="G43" s="88" t="s">
        <v>36</v>
      </c>
      <c r="H43" s="89"/>
      <c r="I43" s="89"/>
      <c r="J43" s="89"/>
      <c r="K43" s="89"/>
      <c r="L43" s="89"/>
      <c r="M43" s="89"/>
      <c r="N43" s="89"/>
      <c r="O43" s="89"/>
      <c r="P43" s="89"/>
      <c r="Q43" s="89"/>
      <c r="R43" s="90"/>
      <c r="S43" s="75"/>
      <c r="T43" s="76"/>
      <c r="U43" s="76"/>
      <c r="V43" s="76"/>
      <c r="W43" s="27"/>
    </row>
    <row r="44" spans="1:23" ht="15.75" thickBot="1" x14ac:dyDescent="0.3">
      <c r="A44" s="132"/>
      <c r="B44" s="133"/>
      <c r="C44" s="92"/>
      <c r="D44" s="134" t="s">
        <v>37</v>
      </c>
      <c r="E44" s="135"/>
      <c r="F44" s="87"/>
      <c r="G44" s="93" t="s">
        <v>38</v>
      </c>
      <c r="H44" s="94"/>
      <c r="I44" s="94"/>
      <c r="J44" s="94"/>
      <c r="K44" s="94"/>
      <c r="L44" s="94"/>
      <c r="M44" s="94"/>
      <c r="N44" s="94"/>
      <c r="O44" s="142" t="s">
        <v>39</v>
      </c>
      <c r="P44" s="142"/>
      <c r="Q44" s="142"/>
      <c r="R44" s="95">
        <f>+Q34</f>
        <v>478</v>
      </c>
      <c r="S44" s="75"/>
      <c r="T44" s="76"/>
      <c r="U44" s="76"/>
      <c r="V44" s="76"/>
      <c r="W44" s="27"/>
    </row>
    <row r="45" spans="1:23" ht="15.75" thickBot="1" x14ac:dyDescent="0.3">
      <c r="A45" s="132"/>
      <c r="B45" s="133"/>
      <c r="C45" s="92"/>
      <c r="D45" s="134" t="s">
        <v>40</v>
      </c>
      <c r="E45" s="135"/>
      <c r="F45" s="87"/>
      <c r="G45" s="96" t="s">
        <v>41</v>
      </c>
      <c r="H45" s="97"/>
      <c r="I45" s="97"/>
      <c r="J45" s="97"/>
      <c r="K45" s="97"/>
      <c r="L45" s="97"/>
      <c r="M45" s="97"/>
      <c r="N45" s="97"/>
      <c r="O45" s="143" t="s">
        <v>42</v>
      </c>
      <c r="P45" s="143"/>
      <c r="Q45" s="143"/>
      <c r="R45" s="98">
        <f>SUM(L11:L33)</f>
        <v>892.4285714285711</v>
      </c>
      <c r="S45" s="75"/>
      <c r="T45" s="76"/>
      <c r="U45" s="76"/>
      <c r="V45" s="76"/>
      <c r="W45" s="27"/>
    </row>
    <row r="46" spans="1:23" ht="15.75" thickBot="1" x14ac:dyDescent="0.3">
      <c r="A46" s="132"/>
      <c r="B46" s="133"/>
      <c r="C46" s="92"/>
      <c r="D46" s="134" t="s">
        <v>43</v>
      </c>
      <c r="E46" s="135"/>
      <c r="F46" s="87"/>
      <c r="G46" s="93" t="s">
        <v>44</v>
      </c>
      <c r="H46" s="94"/>
      <c r="I46" s="94"/>
      <c r="J46" s="94"/>
      <c r="K46" s="94"/>
      <c r="L46" s="94"/>
      <c r="M46" s="94"/>
      <c r="N46" s="94"/>
      <c r="O46" s="136" t="s">
        <v>45</v>
      </c>
      <c r="P46" s="136"/>
      <c r="Q46" s="137"/>
      <c r="R46" s="99">
        <f>IF(P34=0,0,+P34/R44)</f>
        <v>1</v>
      </c>
      <c r="S46" s="75"/>
      <c r="T46" s="76"/>
      <c r="U46" s="76"/>
      <c r="V46" s="76"/>
      <c r="W46" s="27"/>
    </row>
    <row r="47" spans="1:23" ht="15.75" thickBot="1" x14ac:dyDescent="0.3">
      <c r="A47" s="100"/>
      <c r="B47" s="101"/>
      <c r="C47" s="101"/>
      <c r="D47" s="102"/>
      <c r="E47" s="102"/>
      <c r="F47" s="103"/>
      <c r="G47" s="96" t="s">
        <v>46</v>
      </c>
      <c r="H47" s="97"/>
      <c r="I47" s="97"/>
      <c r="J47" s="97"/>
      <c r="K47" s="97"/>
      <c r="L47" s="97"/>
      <c r="M47" s="97"/>
      <c r="N47" s="97"/>
      <c r="O47" s="138" t="s">
        <v>47</v>
      </c>
      <c r="P47" s="138"/>
      <c r="Q47" s="139"/>
      <c r="R47" s="104">
        <f>IF(O34=0,0,+O34/R45)</f>
        <v>0.53561709620617914</v>
      </c>
      <c r="S47" s="105"/>
      <c r="T47" s="106"/>
      <c r="U47" s="106"/>
      <c r="V47" s="106"/>
      <c r="W47" s="107"/>
    </row>
  </sheetData>
  <autoFilter ref="A10:W35" xr:uid="{00000000-0009-0000-0000-000000000000}"/>
  <mergeCells count="17">
    <mergeCell ref="A46:B46"/>
    <mergeCell ref="D46:E46"/>
    <mergeCell ref="O46:Q46"/>
    <mergeCell ref="O47:Q47"/>
    <mergeCell ref="A43:E43"/>
    <mergeCell ref="A44:B44"/>
    <mergeCell ref="D44:E44"/>
    <mergeCell ref="O44:Q44"/>
    <mergeCell ref="A45:B45"/>
    <mergeCell ref="D45:E45"/>
    <mergeCell ref="O45:Q45"/>
    <mergeCell ref="A42:E42"/>
    <mergeCell ref="A1:Q1"/>
    <mergeCell ref="A2:Q2"/>
    <mergeCell ref="A3:Q3"/>
    <mergeCell ref="P8:Q8"/>
    <mergeCell ref="P9:Q9"/>
  </mergeCells>
  <conditionalFormatting sqref="R11:R33">
    <cfRule type="containsText" dxfId="6" priority="1" operator="containsText" text="EN PROCESO">
      <formula>NOT(ISERROR(SEARCH("EN PROCESO",R11)))</formula>
    </cfRule>
    <cfRule type="containsText" dxfId="5" priority="2" operator="containsText" text="PROXIMA A VENCER">
      <formula>NOT(ISERROR(SEARCH("PROXIMA A VENCER",R11)))</formula>
    </cfRule>
    <cfRule type="containsText" dxfId="4" priority="3" operator="containsText" text="VENCIDA">
      <formula>NOT(ISERROR(SEARCH("VENCIDA",R11)))</formula>
    </cfRule>
    <cfRule type="containsText" dxfId="3" priority="4" operator="containsText" text="CUMPLIDA">
      <formula>NOT(ISERROR(SEARCH("CUMPLIDA",R11)))</formula>
    </cfRule>
  </conditionalFormatting>
  <conditionalFormatting sqref="N11:N33">
    <cfRule type="iconSet" priority="9">
      <iconSet iconSet="3Symbols">
        <cfvo type="percent" val="0"/>
        <cfvo type="num" val="0.5"/>
        <cfvo type="num" val="1"/>
      </iconSet>
    </cfRule>
    <cfRule type="cellIs" dxfId="2" priority="10" operator="equal">
      <formula>1</formula>
    </cfRule>
    <cfRule type="cellIs" dxfId="1" priority="11" operator="lessThan">
      <formula>0.5</formula>
    </cfRule>
    <cfRule type="cellIs" dxfId="0" priority="12" operator="greaterThanOrEqual">
      <formula>0.5</formula>
    </cfRule>
  </conditionalFormatting>
  <dataValidations disablePrompts="1" count="1">
    <dataValidation type="list" allowBlank="1" showInputMessage="1" showErrorMessage="1" sqref="P9:Q9" xr:uid="{00000000-0002-0000-0000-000000000000}">
      <formula1>$AL$2:$AL$9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Andres Chaux Delgado</dc:creator>
  <cp:lastModifiedBy>Sachiko Bibiana Iisuka Hernandez</cp:lastModifiedBy>
  <dcterms:created xsi:type="dcterms:W3CDTF">2018-12-18T14:40:29Z</dcterms:created>
  <dcterms:modified xsi:type="dcterms:W3CDTF">2020-02-18T15:02:43Z</dcterms:modified>
</cp:coreProperties>
</file>